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8\Desktop\дл рассылки\"/>
    </mc:Choice>
  </mc:AlternateContent>
  <xr:revisionPtr revIDLastSave="0" documentId="13_ncr:1_{0C7FA15E-0A5D-4369-A665-8BFD610FE9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TDSheet!$A$7:$Y$7</definedName>
  </definedNames>
  <calcPr calcId="191029"/>
</workbook>
</file>

<file path=xl/calcChain.xml><?xml version="1.0" encoding="utf-8"?>
<calcChain xmlns="http://schemas.openxmlformats.org/spreadsheetml/2006/main">
  <c r="U35" i="1" l="1"/>
  <c r="V34" i="1"/>
  <c r="U34" i="1"/>
  <c r="V85" i="1"/>
  <c r="U85" i="1"/>
  <c r="V84" i="1"/>
  <c r="U84" i="1"/>
  <c r="V83" i="1"/>
  <c r="U83" i="1"/>
  <c r="V82" i="1"/>
  <c r="U82" i="1"/>
  <c r="V33" i="1"/>
  <c r="U33" i="1"/>
  <c r="V81" i="1"/>
  <c r="U81" i="1"/>
  <c r="V32" i="1"/>
  <c r="U32" i="1"/>
  <c r="V31" i="1"/>
  <c r="U31" i="1"/>
  <c r="V30" i="1"/>
  <c r="U30" i="1"/>
  <c r="V80" i="1"/>
  <c r="U80" i="1"/>
  <c r="V29" i="1"/>
  <c r="U29" i="1"/>
  <c r="V79" i="1"/>
  <c r="U79" i="1"/>
  <c r="V28" i="1"/>
  <c r="U28" i="1"/>
  <c r="V27" i="1"/>
  <c r="U27" i="1"/>
  <c r="V26" i="1"/>
  <c r="U26" i="1"/>
  <c r="V78" i="1"/>
  <c r="U78" i="1"/>
  <c r="V77" i="1"/>
  <c r="U77" i="1"/>
  <c r="V76" i="1"/>
  <c r="U76" i="1"/>
  <c r="V25" i="1"/>
  <c r="U25" i="1"/>
  <c r="V75" i="1"/>
  <c r="U75" i="1"/>
  <c r="V24" i="1"/>
  <c r="U24" i="1"/>
  <c r="V23" i="1"/>
  <c r="U23" i="1"/>
  <c r="V74" i="1"/>
  <c r="U74" i="1"/>
  <c r="V73" i="1"/>
  <c r="U73" i="1"/>
  <c r="V22" i="1"/>
  <c r="U22" i="1"/>
  <c r="V72" i="1"/>
  <c r="U72" i="1"/>
  <c r="V71" i="1"/>
  <c r="U71" i="1"/>
  <c r="V70" i="1"/>
  <c r="U70" i="1"/>
  <c r="V69" i="1"/>
  <c r="U69" i="1"/>
  <c r="V68" i="1"/>
  <c r="U68" i="1"/>
  <c r="V21" i="1"/>
  <c r="U21" i="1"/>
  <c r="V67" i="1"/>
  <c r="U67" i="1"/>
  <c r="V20" i="1"/>
  <c r="U20" i="1"/>
  <c r="V66" i="1"/>
  <c r="U66" i="1"/>
  <c r="V65" i="1"/>
  <c r="U65" i="1"/>
  <c r="V64" i="1"/>
  <c r="U64" i="1"/>
  <c r="V63" i="1"/>
  <c r="U63" i="1"/>
  <c r="V19" i="1"/>
  <c r="U19" i="1"/>
  <c r="V62" i="1"/>
  <c r="U62" i="1"/>
  <c r="V61" i="1"/>
  <c r="U61" i="1"/>
  <c r="V60" i="1"/>
  <c r="U60" i="1"/>
  <c r="V59" i="1"/>
  <c r="U59" i="1"/>
  <c r="V18" i="1"/>
  <c r="U18" i="1"/>
  <c r="V58" i="1"/>
  <c r="U58" i="1"/>
  <c r="V17" i="1"/>
  <c r="U17" i="1"/>
  <c r="V57" i="1"/>
  <c r="U57" i="1"/>
  <c r="V16" i="1"/>
  <c r="U16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15" i="1"/>
  <c r="U15" i="1"/>
  <c r="U47" i="1"/>
  <c r="V14" i="1"/>
  <c r="U14" i="1"/>
  <c r="V46" i="1"/>
  <c r="U46" i="1"/>
  <c r="U45" i="1"/>
  <c r="U13" i="1"/>
  <c r="V44" i="1"/>
  <c r="U44" i="1"/>
  <c r="V43" i="1"/>
  <c r="U43" i="1"/>
  <c r="V42" i="1"/>
  <c r="U42" i="1"/>
  <c r="V41" i="1"/>
  <c r="U41" i="1"/>
  <c r="V40" i="1"/>
  <c r="U40" i="1"/>
  <c r="V12" i="1"/>
  <c r="V11" i="1"/>
  <c r="U11" i="1"/>
  <c r="V10" i="1"/>
  <c r="U10" i="1"/>
  <c r="V39" i="1"/>
  <c r="U39" i="1"/>
  <c r="V38" i="1"/>
  <c r="U38" i="1"/>
  <c r="V37" i="1"/>
  <c r="U37" i="1"/>
  <c r="V9" i="1"/>
  <c r="U9" i="1"/>
  <c r="V36" i="1"/>
  <c r="U36" i="1"/>
  <c r="V8" i="1"/>
  <c r="U8" i="1"/>
  <c r="A5" i="1"/>
  <c r="A4" i="1"/>
</calcChain>
</file>

<file path=xl/sharedStrings.xml><?xml version="1.0" encoding="utf-8"?>
<sst xmlns="http://schemas.openxmlformats.org/spreadsheetml/2006/main" count="1178" uniqueCount="533">
  <si>
    <t>ИНФРА-М Научно-издательский Центр</t>
  </si>
  <si>
    <t>Данный прайс-лист не является публичной офертой</t>
  </si>
  <si>
    <t>127214, Москва г, Полярная ул, дом № 31 В, строение 1 эт.3 пом.I.к.9Б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</si>
  <si>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</si>
  <si>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</si>
  <si>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</si>
  <si>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</si>
  <si>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</si>
  <si>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</si>
  <si>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</si>
  <si>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</si>
  <si>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</si>
  <si>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</si>
  <si>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</si>
  <si>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</si>
  <si>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</si>
  <si>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</si>
  <si>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</si>
  <si>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</si>
  <si>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</si>
  <si>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</si>
  <si>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</si>
  <si>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</si>
  <si>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</si>
  <si>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znanium.com</t>
  </si>
  <si>
    <t>Обложка</t>
  </si>
  <si>
    <t>ЭБС Znanium.com</t>
  </si>
  <si>
    <t>Аффилиация автора</t>
  </si>
  <si>
    <t>Новинка месяца</t>
  </si>
  <si>
    <t>ПООП</t>
  </si>
  <si>
    <t>803215.01.01</t>
  </si>
  <si>
    <t>Виртуальная проф. практика для студентов-дефектологов: Моногр. / Т.В.Николаева-М.:НИЦ ИНФРА-М,2024.-160 с.(п)</t>
  </si>
  <si>
    <t>ВИРТУАЛЬНАЯ ПРОФЕССИОНАЛЬНАЯ ПРАКТИКА ДЛЯ СТУДЕНТОВ-ДЕФЕКТОЛОГОВ</t>
  </si>
  <si>
    <t>Николаева Т.В.</t>
  </si>
  <si>
    <t>Переплет 7БЦ</t>
  </si>
  <si>
    <t>НИЦ ИНФРА-М</t>
  </si>
  <si>
    <t>Научная мысль</t>
  </si>
  <si>
    <t>978-5-16-019234-5</t>
  </si>
  <si>
    <t>ЛИТЕРАТУРА ДЛЯ СРЕДНЕЙ ШКОЛЫ И АБИТУРИЕНТОВ. ПЕДАГОГИКА</t>
  </si>
  <si>
    <t>Педагогика. Образование</t>
  </si>
  <si>
    <t>Монография</t>
  </si>
  <si>
    <t>Дополнительное образование / Дополнительное профессиональное образование</t>
  </si>
  <si>
    <t>44.04.03, 44.06.01, 44.03.03</t>
  </si>
  <si>
    <t>Институт коррекционной педагогики Российской академии образования</t>
  </si>
  <si>
    <t>Декабрь, 2023</t>
  </si>
  <si>
    <t>682850.07.01</t>
  </si>
  <si>
    <t>Воспитание и обуч. детей с наруш. речи....: Уч. пос. / Л.С.Вакуленко -М.:Форум,НИЦ ИНФРА-М,2024 - 272с(П)</t>
  </si>
  <si>
    <t>ВОСПИТАНИЕ И ОБУЧЕНИЕ ДЕТЕЙ С НАРУШЕНИЯМИ РЕЧИ. ПСИХОЛОГИЯ ДЕТЕЙ С НАРУШЕНИЯМИ РЕЧИ</t>
  </si>
  <si>
    <t>Вакуленко Л.С.</t>
  </si>
  <si>
    <t>Переплет 7БЦ/Без шитья</t>
  </si>
  <si>
    <t>Форум</t>
  </si>
  <si>
    <t>Среднее профессиональное образование</t>
  </si>
  <si>
    <t>978-5-00091-573-8</t>
  </si>
  <si>
    <t>Учебно-методическое пособие</t>
  </si>
  <si>
    <t>Профессиональное образование / Среднее профессиональное образование</t>
  </si>
  <si>
    <t>44.02.04, 44.02.05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</si>
  <si>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укрупненной группе специальностей 44.02.00 «Образование и педагогические науки»</t>
  </si>
  <si>
    <t>-</t>
  </si>
  <si>
    <t>431350.08.01</t>
  </si>
  <si>
    <t>Воспитание и обучение детей с нарушениями речи: Уч.мет.пос. / Л.С.Вакуленко-М.:Форум, НИЦ ИНФРА-М,2024.-272с(П)</t>
  </si>
  <si>
    <t>Высшее образование</t>
  </si>
  <si>
    <t>978-5-00091-728-2</t>
  </si>
  <si>
    <t>Профессиональное образование / ВО - Бакалавриат</t>
  </si>
  <si>
    <t>37.03.01, 44.04.01, 44.04.03, 44.03.01, 44.03.05, 44.03.03, 49.03.02</t>
  </si>
  <si>
    <t>756469.03.01</t>
  </si>
  <si>
    <t>Диагностика и коррекция фонетико-фонематич...: Уч.мет.пос. / Шашкина Г.Р.-М.:НИЦ ИНФРА-М,2023.-299 с.(П)</t>
  </si>
  <si>
    <t>ДИАГНОСТИКА И КОРРЕКЦИЯ ФОНЕТИКО-ФОНЕМАТИЧЕСКОГО НЕДОРАЗВИТИЯ У ДОШКОЛЬНИКОВ</t>
  </si>
  <si>
    <t>Шашкина Г.Р., Уварова Т.Б., Агаева В.Е. и др.</t>
  </si>
  <si>
    <t>Высшее образование: Бакалавриат</t>
  </si>
  <si>
    <t>978-5-16-017079-4</t>
  </si>
  <si>
    <t>44.03.03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</si>
  <si>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44.03.03 «Специальное (дефектологическое) образование» (квалификация (степень) «бакалавр») (протокол № 9 от 17.11.2021)</t>
  </si>
  <si>
    <t>Московский городской педагогический университет</t>
  </si>
  <si>
    <t>328300.09.01</t>
  </si>
  <si>
    <t>Дифференциальная диагн. наруш. реч. разв.: Уч.мет.пос./О.В.Елецкая-М.:НИЦ ИНФРА-М,2024-160с(ВО)(п)</t>
  </si>
  <si>
    <t>ДИФФЕРЕНЦИАЛЬНАЯ ДИАГНОСТИКА НАРУШЕНИЙ РЕЧЕВОГО РАЗВИТИЯ</t>
  </si>
  <si>
    <t>Елецкая О.В., Тараканова А.А.</t>
  </si>
  <si>
    <t>978-5-16-018857-7</t>
  </si>
  <si>
    <t>Профессиональное образование</t>
  </si>
  <si>
    <t>44.04.03, 44.03.03</t>
  </si>
  <si>
    <t>Рекомендовано кафедрой логопедии ЛГУ им. А.С. Пушкина для студентов высших учебных заведений, обучающихся по направлениям 44.03.03 «Специальное (дефектологическое) образование» (квалификация (степень) «бакалавр») по профилю подготовки «Логопедия» и 44.04.03 «Специальное (дефектологическое) образование» (квалификация (степень) «магистр»)</t>
  </si>
  <si>
    <t>Ленинградский государственный университет им. А.С. Пушкина</t>
  </si>
  <si>
    <t>713677.03.01</t>
  </si>
  <si>
    <t>Игровые коммуникатив. техн. в усл. инклюзив. обр.: Уч.пос./ С.В.Гайченко-М.:НИЦ ИНФРА-М,2024-83с.(ВО) (о)</t>
  </si>
  <si>
    <t>ИГРОВЫЕ КОММУНИКАТИВНЫЕ ТЕХНОЛОГИИ В УСЛОВИЯХ ИНКЛЮЗИВНОГО ОБРАЗОВАНИЯ</t>
  </si>
  <si>
    <t>Гайченко С.В.</t>
  </si>
  <si>
    <t>Обложка. КБС</t>
  </si>
  <si>
    <t>978-5-16-019175-1</t>
  </si>
  <si>
    <t>Учебное пособие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</si>
  <si>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44.03.03 «Специальное (дефектологическое) образование» (протокол № 12 от 24.06.2019)</t>
  </si>
  <si>
    <t>ДА</t>
  </si>
  <si>
    <t>730657.04.01</t>
  </si>
  <si>
    <t>Игровые коммуникатив. технологии в условиях инклюзив. обр.: Уч.пос. / С.В.Гайченко-М.:НИЦ ИНФРА-М,2024-83 с.(О)</t>
  </si>
  <si>
    <t>978-5-16-015951-5</t>
  </si>
  <si>
    <t>44.02.01, 44.02.04, 44.02.05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</si>
  <si>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44.02.01 «Дошкольное образование», 44.02.04 «Специальное дошкольное образование», 44.02.05 «Коррекционная педагогика в начальном образовании» (протокол № 8 от 22.06.2020)</t>
  </si>
  <si>
    <t>682866.08.01</t>
  </si>
  <si>
    <t>Игры и занятия с детьми раннего возр...: Уч.мет.пос. / Под ред.Стребелевой Е.А. - 3 изд.-М.:ИНФРА-М,2024-160(СПО)(П)</t>
  </si>
  <si>
    <t>ИГРЫ И ЗАНЯТИЯ С ДЕТЬМИ РАННЕГО ВОЗРАСТА С ПСИХОФИЗИЧЕСКИМИ НАРУШЕНИЯМИ, ИЗД.3</t>
  </si>
  <si>
    <t>Браткова М.В., Выродова И.А., Закрепина А.В. и др.</t>
  </si>
  <si>
    <t>978-5-16-013918-0</t>
  </si>
  <si>
    <t>298000.05.01</t>
  </si>
  <si>
    <t>Игры и занятия с детьми раннего возраста.. / Под ред Е.А.Стребелевой -3 изд -М:НИЦ ИНФРА-М,2019-160c</t>
  </si>
  <si>
    <t>Практическая педагогика</t>
  </si>
  <si>
    <t>978-5-16-011825-3</t>
  </si>
  <si>
    <t>Пособие</t>
  </si>
  <si>
    <t>Дополнительное образование / Дополнительное профессиональное образование / ДПО - повышение квалификации</t>
  </si>
  <si>
    <t>44.04.02, 44.04.01, 44.05.01, 44.03.01, 44.03.05, 44.03.02</t>
  </si>
  <si>
    <t>714122.05.01</t>
  </si>
  <si>
    <t>Инклюзивное обуч. детей с огранич. возмож...: Уч.мет.пос. / Л.И.Плаксина -  М.:НИЦ ИНФРА-М,2024-192 с.(ВО)(П)</t>
  </si>
  <si>
    <t>ИНКЛЮЗИВНОЕ ОБУЧЕНИЕ ДЕТЕЙ С ОГРАНИЧЕННЫМИ ВОЗМОЖНОСТЯМИ ЗДОРОВЬЯ ПСИХОЛОГО-ПЕДАГОГИЧЕСКОЕ СОПРОВОЖДЕНИЕ ДОШКОЛЬНИКОВ С НАРУШЕНИЯМИ ЗРЕНИЯ</t>
  </si>
  <si>
    <t>Плаксина Л.И., Дружинина Л.А., Осипова Л.Б.</t>
  </si>
  <si>
    <t>978-5-16-018496-8</t>
  </si>
  <si>
    <t>44.04.02, 44.04.01, 44.04.03, 44.03.01, 44.03.02, 44.03.03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</si>
  <si>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44.03.02 «Психолого-педагогическое образование», 44.03.03 «Специальное (дефектологическое) образование», 44.03.01 «Педагогическое образование» (квалификация (степень) «бакалавр») (протокол № 10 от 12.10.2020)</t>
  </si>
  <si>
    <t>Московский педагогический государственный университет</t>
  </si>
  <si>
    <t>763713.04.01</t>
  </si>
  <si>
    <t>Инклюзивное обуч. детей с огранич. возмож...: Уч.мет.пос. / Л.И.Плаксина - М.:НИЦ ИНФРА-М,2024 - 192 с.(П)</t>
  </si>
  <si>
    <t>978-5-16-017120-3</t>
  </si>
  <si>
    <t>44.02.04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</si>
  <si>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педагогическим специальностям (протокол № 3 от 17.03.2021)</t>
  </si>
  <si>
    <t>646084.03.01</t>
  </si>
  <si>
    <t>Информационно-коммуникац. технологии в спец. обр.: Уч. / И.А.Никольская - 2изд.-М.:НИЦ ИНФРА-М,2024.-232 с.(ВО)(п)</t>
  </si>
  <si>
    <t>ИНФОРМАЦИОННО-КОММУНИКАЦИОННЫЕ ТЕХНОЛОГИИ В СПЕЦИАЛЬНОМ ОБРАЗОВАНИИ, ИЗД.2</t>
  </si>
  <si>
    <t>Никольская И.А.</t>
  </si>
  <si>
    <t>978-5-16-019267-3</t>
  </si>
  <si>
    <t>Учебник</t>
  </si>
  <si>
    <t>44.05.01, 44.03.03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</si>
  <si>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 по направлению подготовки  44.03.03 «Специальное (дефектологическое) образование»  (квалификация (степень) «бакалавр») (протокол № 7 от 08.06.2020)</t>
  </si>
  <si>
    <t>Национальный исследовательский Томский политехнический университет</t>
  </si>
  <si>
    <t>742205.01.01</t>
  </si>
  <si>
    <t>Информационно-коммуникац/технологии в спец.образ/ Уч. / И.А.Никольская, - 2изд.,М.:НИЦ ИНФРА-М,2021.-232с (П)</t>
  </si>
  <si>
    <t>978-5-16-016425-0</t>
  </si>
  <si>
    <t>Рекомендовано Межрегиональным учебно-методическим советом профессионального образования в качестве учебника для студентов учреждений среднего профессионального образования, обучающихся по специальности  44.02.05 «Коррекционная педагогика в начальном образовании» (протокол № 7 от 08.06.2020)</t>
  </si>
  <si>
    <t>164550.04.98</t>
  </si>
  <si>
    <t>Комплексное восстановл. речи у взрослых пациентов... /В.А.Тинин -М.:ИЦ РИОР, НИЦ ИНФРА-М,2017-11с(О)</t>
  </si>
  <si>
    <t>КОМПЛЕКСНОЕ ВОССТАНОВЛЕНИЕ РЕЧИ У ВЗРОСЛЫХ ПАЦИЕНТОВ</t>
  </si>
  <si>
    <t>Тинин В.А.</t>
  </si>
  <si>
    <t>ИЦ РИОР</t>
  </si>
  <si>
    <t>Наука и практика</t>
  </si>
  <si>
    <t>978-5-369-00995-6</t>
  </si>
  <si>
    <t>44.04.03, 31.05.01, 31.05.02, 31.08.42</t>
  </si>
  <si>
    <t>672162.05.01</t>
  </si>
  <si>
    <t>Комплексное медико-псих.-педаг. сопров.лиц...: Моногр./В.Г.Гончарова-М.:НИЦ ИНФРА-М,СФУ,2024-248с(о)</t>
  </si>
  <si>
    <t>КОМПЛЕКСНОЕ МЕДИКО-ПСИХОЛОГО-ПЕДАГОГИЧЕСКОЕ СОПРОВОЖДЕНИЕ ЛИЦ С ОГРАНИЧЕННЫМИ ВОЗМОЖНОСТЯМИ ЗДОРОВЬЯ В УСЛОВИЯХ НЕПРЕРЫВНОГО ИНКЛЮЗИВНОГО ОБРАЗОВАНИЯ</t>
  </si>
  <si>
    <t>Гончарова В.Г., Подопригора В.Г., Гончарова С.И.</t>
  </si>
  <si>
    <t>Научная мысль (СФУ)</t>
  </si>
  <si>
    <t>978-5-16-018908-6</t>
  </si>
  <si>
    <t>44.04.02, 44.04.03, 44.06.01</t>
  </si>
  <si>
    <t>Сибирский федеральный университет</t>
  </si>
  <si>
    <t>763137.03.01</t>
  </si>
  <si>
    <t>Коррекционно-восп. раб с детьми дош. возраста с...: Уч.пос. / Т.Г.Неретина - М.:НИЦ ИНФРА-М,2023 - 308 с.(П)</t>
  </si>
  <si>
    <t>КОРРЕКЦИОННО-ВОСПИТАТЕЛЬНАЯ РАБОТА С ДЕТЬМИ ДОШКОЛЬНОГО ВОЗРАСТА С ЗАДЕРЖКОЙ ПСИХИЧЕСКОГО РАЗВИТИЯ</t>
  </si>
  <si>
    <t>Неретина Т.Г.</t>
  </si>
  <si>
    <t>978-5-16-017099-2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</si>
  <si>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44.02.01 «Дошкольное образование», 44.02.04 «Специальное дошкольное образование» (протокол № 2 от 17.02.2021)</t>
  </si>
  <si>
    <t>Магнитогорский государственный технический университет им. Г.И. Носова</t>
  </si>
  <si>
    <t>758858.04.01</t>
  </si>
  <si>
    <t>Коррекционно-восп. работа с детьми дошк. возраста...: Уч.пос. / Т.Г.Неретина - М.:НИЦ ИНФРА-М,2024 - 308 с.(П)</t>
  </si>
  <si>
    <t>978-5-16-018955-0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</si>
  <si>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 по направлениям подготовки 44.03.01 «Педагогическое образование», 44.03.03 «Специальное (дефектологическое) образование» (квалификация (степень) «бакалавр») (протокол № 1 от 20.01.2021)</t>
  </si>
  <si>
    <t>657113.04.01</t>
  </si>
  <si>
    <t>Коррекционно-воспитат. работа с детьми дош. возраста...: Уч.пос. / Т.Г.Неретина-М.:НИЦ ИНФРА-М,2024.-308 с.(П)</t>
  </si>
  <si>
    <t>978-5-16-015411-4</t>
  </si>
  <si>
    <t>44.02.04, 44.04.03, 44.03.03</t>
  </si>
  <si>
    <t>403100.10.01</t>
  </si>
  <si>
    <t>Коррекция развития детей с особ. обр. потреб.: Уч.-метод.пос. / Т.В.Варенова - М.:Форум,НИЦ ИНФРА-М,2024-272с(п)</t>
  </si>
  <si>
    <t>КОРРЕКЦИЯ РАЗВИТИЯ ДЕТЕЙ С ОСОБЫМИ ОБРАЗОВАТЕЛЬНЫМИ ПОТРЕБНОСТЯМИ</t>
  </si>
  <si>
    <t>Варенова Т. В.</t>
  </si>
  <si>
    <t>978-5-91134-677-5</t>
  </si>
  <si>
    <t>44.04.03, 44.05.01, 44.03.03</t>
  </si>
  <si>
    <t>Белорусский государственный педагогический университет им. М. Танка</t>
  </si>
  <si>
    <t>641138.11.01</t>
  </si>
  <si>
    <t>Краткий словарь русского жестового языка: Сл. / С.Г.Ватага-М.:НИЦ ИНФРА-М,2024-206 с.(Б-ка сл. ИНФРА-М)(О)</t>
  </si>
  <si>
    <t>КРАТКИЙ СЛОВАРЬ РУССКОГО ЖЕСТОВОГО ЯЗЫКА</t>
  </si>
  <si>
    <t>Ватага С.Г.</t>
  </si>
  <si>
    <t>Библиотека словарей ИНФРА-М</t>
  </si>
  <si>
    <t>978-5-16-012330-1</t>
  </si>
  <si>
    <t>Словарь</t>
  </si>
  <si>
    <t>Дополнительное образование / Дополнительное образование взрослых</t>
  </si>
  <si>
    <t>44.04.02, 44.04.01, 44.04.03, 44.04.04, 44.05.01, 44.03.01, 44.03.02, 44.03.03</t>
  </si>
  <si>
    <t>Всероссийское общество глухих</t>
  </si>
  <si>
    <t>730178.03.01</t>
  </si>
  <si>
    <t>Логопедическая раб. с детьми с задержкой психич. развит.: Уч.мет.пос. / В.В.Морозова-М.:НИЦ ИНФРА-М,2023.-48с(О)</t>
  </si>
  <si>
    <t>ЛОГОПЕДИЧЕСКАЯ РАБОТА С ДЕТЬМИ С ЗАДЕРЖКОЙ ПСИХИЧЕСКОГО РАЗВИТИЯ</t>
  </si>
  <si>
    <t>Морозова В.В.</t>
  </si>
  <si>
    <t>978-5-16-015934-8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</si>
  <si>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44.02.04 «Специальное дошкольное образование», 44.02.05 «Коррекционная педагогика в начальном образовании» (протокол № 14 от 30.09.2019)</t>
  </si>
  <si>
    <t>327900.09.01</t>
  </si>
  <si>
    <t>Логопедическая работа с детьми...: Уч.мет.пос. / В.В.Морозова - М.:НИЦ ИНФРА-М,2024 - 48 с.(ВО)(о)</t>
  </si>
  <si>
    <t>ЛОГОПЕДИЧЕСКАЯ РАБОТА С ДЕТЬМИ С ЗАДЕРЖКОЙ ПСИХОЛОГИЧЕСКОГО РАЗВИТИЯ</t>
  </si>
  <si>
    <t>Морозова В. В.</t>
  </si>
  <si>
    <t>978-5-16-019560-5</t>
  </si>
  <si>
    <t>Рекомендовано кафедрой логопедии ЛГУ имени А.С. Пушкина в качестве учебно-методического пособия для студентов высших учебных заведений, обучающихся по направлениям подготовки 44.03.03 «Специальное (дефектологическое) образование» (квалификация (степень) «бакалавр») по профилю подготовки «Логопедия» и 44.04.03 «Специальное (дефектологическое) образование» (квалификация (степень) «магистр»)</t>
  </si>
  <si>
    <t>765846.04.01</t>
  </si>
  <si>
    <t>Логопедические технологии диагностики реч. наруш. у дош.: Уч.пос. / Г.Р.Шашкина-М.:НИЦ ИНФРА-М,2024.-219 с.(П)</t>
  </si>
  <si>
    <t>ЛОГОПЕДИЧЕСКИЕ ТЕХНОЛОГИИ ДИАГНОСТИКИ РЕЧЕВЫХ НАРУШЕНИЙ У ДОШКОЛЬНИКОВ</t>
  </si>
  <si>
    <t>978-5-16-018801-0</t>
  </si>
  <si>
    <t>44.04.03, 44.03.01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</si>
  <si>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44.03.01 «Педагогическое образование», 44.03.02 «Психолого-педагогическое образование» (квалификация (степень) «бакалавр») (протокол № 2 от 09.02.2022)</t>
  </si>
  <si>
    <t>768787.03.01</t>
  </si>
  <si>
    <t>Логопедические технологии диагностики реч. наруш. у дош.: Уч.пос./Г.Р.Шашкина.-М.:НИЦ ИНФРА-М,2024-238с(П)</t>
  </si>
  <si>
    <t>Высшее образование: Магистратура</t>
  </si>
  <si>
    <t>978-5-16-017398-6</t>
  </si>
  <si>
    <t>Профессиональное образование / ВО - Магистратура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</si>
  <si>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44.04.01 «Педагогическое образование», 44.04.02 «Психолого-педагогическое образование», 44.04.03 «Специальное (дефектологическое) образование» (квалификация (степень) «магистр») (протокол № 2 от 09.02.2022)</t>
  </si>
  <si>
    <t>637924.06.01</t>
  </si>
  <si>
    <t>Логопедические технологии: Уч. / О.И.Азова и др. - М.:НИЦ ИНФРА-М,2024 - 243 с.-(ВО)(п)</t>
  </si>
  <si>
    <t>ЛОГОПЕДИЧЕСКИЕ ТЕХНОЛОГИИ</t>
  </si>
  <si>
    <t>Азова О.И., Дьякова Е.А., Антипова Ж.В. и др.</t>
  </si>
  <si>
    <t>978-5-16-018755-6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</si>
  <si>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направлению подготовки 44.03.03 «Специальное (дефектологическое) образование» (квалификация (степень) «бакалавр») (протокол № 9 от 28.09.2020)</t>
  </si>
  <si>
    <t>Московский психолого-социальный университет</t>
  </si>
  <si>
    <t>719889.04.01</t>
  </si>
  <si>
    <t>Логопедия. Дизорфография: Уч.пос. / О.И.Азова - М.:НИЦ ИНФРА-М,2023 - 180 с.-(СПО)(О)</t>
  </si>
  <si>
    <t>ЛОГОПЕДИЯ. ДИЗОРФОГРАФИЯ</t>
  </si>
  <si>
    <t>Азова О.И.</t>
  </si>
  <si>
    <t>978-5-16-015655-2</t>
  </si>
  <si>
    <t>44.02.05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</si>
  <si>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 44.02.05 «Коррекционная педагогика в начальном образовании» (протокол № 8 от 22.06.2020)</t>
  </si>
  <si>
    <t>458600.08.01</t>
  </si>
  <si>
    <t>Логопедия. Дизорфография: Уч.пос. / О.И.Азова - М.:НИЦ ИНФРА-М,2024 - 180 с.-(ВО)(о)</t>
  </si>
  <si>
    <t>978-5-16-018859-1</t>
  </si>
  <si>
    <t>44.03.01, 44.03.02, 44.03.03</t>
  </si>
  <si>
    <t>Рекомендовано в качестве учебного пособия для студентов высших учебных заведений, обучающихся по направлениям подготовки 44.03.03 «Специальное (дефектологическое) образование», 44.03.02 «Психолого-педагогическое образование», 44.03.01 «Педагогическое образование»(квалификация (степень) «бакалавр»)</t>
  </si>
  <si>
    <t>463900.09.01</t>
  </si>
  <si>
    <t>Логопедия: методика и технологии развития речи дошк.: Уч./Ж.В.Антипова-М:НИЦ ИНФРА-М,2024-313с(ВО)(п)</t>
  </si>
  <si>
    <t>ЛОГОПЕДИЯ: МЕТОДИКА И ТЕХНОЛОГИИ РАЗВИТИЯ РЕЧИ ДОШКОЛЬНИКОВ</t>
  </si>
  <si>
    <t>Антипова Ж.В., Давидович Л.Р., Дианова О.Н. и др.</t>
  </si>
  <si>
    <t>978-5-16-019305-2</t>
  </si>
  <si>
    <t>Рекомендовано в качестве учебника для студентов высших учебных заведений, обучающихся по направлениям подготовки 44.03.03 «Специальное (дефектологическое) образование», 44.03.02 «Психолого-педагогическое образование» (квалификация (степень) «бакалавр»)</t>
  </si>
  <si>
    <t>717632.03.01</t>
  </si>
  <si>
    <t>Методика гигиенич. обр. детей с интеллектуал. недостаточ.: Уч.пос. / Т.В.Карасева.-М.:НИЦ ИНФРА-М,2024.-298 с.(П)</t>
  </si>
  <si>
    <t>МЕТОДИКА ГИГИЕНИЧЕСКОГО ОБРАЗОВАНИЯ ДЕТЕЙ С ИНТЕЛЛЕКТУАЛЬНОЙ НЕДОСТАТОЧНОСТЬЮ</t>
  </si>
  <si>
    <t>Карасева Т.В., Толстова С.Ю., Воробьева С.Н.</t>
  </si>
  <si>
    <t>978-5-16-015593-7</t>
  </si>
  <si>
    <t>44.03.02, 44.03.03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</si>
  <si>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педагогическим и психологическим направлениям подготовки¶(квалификация (степень) «бакалавр») (протокол № 10 от 12.10.2020)</t>
  </si>
  <si>
    <t>Ивановский государственный университет</t>
  </si>
  <si>
    <t>342300.07.01</t>
  </si>
  <si>
    <t>Методика коррекции дизорфографии у шк.: Уч.мет.пос. /О.В.Елецкая-М.:Форум, НИЦ ИНФРА-М,2024-175с(ВО)</t>
  </si>
  <si>
    <t>МЕТОДИКА КОРРЕКЦИИ ДИЗОРФОГРАФИИ У ШКОЛЬНИКОВ</t>
  </si>
  <si>
    <t>Елецкая О.В.</t>
  </si>
  <si>
    <t>978-5-00091-632-2</t>
  </si>
  <si>
    <t>44.04.01, 44.04.03, 44.03.01, 44.03.05, 44.03.04, 44.03.02, 44.03.03</t>
  </si>
  <si>
    <t>Рекомендовано кафедрой логопедии ЛГУ им. А.С. Пушкина в качестве учебно-методического пособия для студентов высших учебных заведений, обучающихся по направлениям подготовки 44.03.03 «Специальное (дефектологическое) образование» (квалификация (степень) «бакалавр») по профилю подготовки «Логопедия» и 44.04.03 «Специальное (дефектологическое) образование» (квалификация (степень) «магистр»)</t>
  </si>
  <si>
    <t>481300.07.01</t>
  </si>
  <si>
    <t>Мониторинг коррекц.-логопед.работы: Уч.мет.пос. / Под ред.Елецкой О.В.-М.:НИЦ ИНФРА-М,2023-400с(О)</t>
  </si>
  <si>
    <t>МОНИТОРИНГ КОРРЕКЦИОННО-ЛОГОПЕДИЧЕСКОЙ РАБОТЫ</t>
  </si>
  <si>
    <t>Елецкая О.В., Тараканова А.А., Щукина Д.А. и др.</t>
  </si>
  <si>
    <t>978-5-16-018842-3</t>
  </si>
  <si>
    <t>44.04.03, 44.03.02, 44.03.03</t>
  </si>
  <si>
    <t>Рекомендовано кафедрой логопедии Пермского государственного гуманитарно-педагогического университета в качестве учебно-методического пособия для студентов высших учебных заведений, обучающихся по направлению подготовки 44.03.03 «Специальное (дефектологическое) образование»</t>
  </si>
  <si>
    <t>367500.08.01</t>
  </si>
  <si>
    <t>Нарушения письменной речи у младших шк.: Уч.мет.пос./Е.А.Логинова-М.:Форум,НИЦ ИНФРА-М,2024-192с.(П)</t>
  </si>
  <si>
    <t>НАРУШЕНИЯ ПИСЬМЕННОЙ РЕЧИ У МЛАДШИХ ШКОЛЬНИКОВ</t>
  </si>
  <si>
    <t>Логинова Е.А., Елецкая О.В.</t>
  </si>
  <si>
    <t>978-5-00091-674-2</t>
  </si>
  <si>
    <t>37.03.01, 44.04.02, 44.04.03, 44.03.03</t>
  </si>
  <si>
    <t>Рекомендовано кафедрой логопедии Ленинградского государственного университета им. А.С. Пушкина в качестве учебно-методического пособия для студентов высших учебных заведений, обучающихся по направлениям 44.03.03 «Специальное (дефектологическое) образование» (квалификация (степень) «бакалавр») по профилю подготовки «Логопедия» и 44.04.03 «Специальное (дефектологическое) образование» (квалификация (степень) «магистр»)</t>
  </si>
  <si>
    <t>777499.01.01</t>
  </si>
  <si>
    <t>Обучение рус. яз. и развитие метапредметных умений...: Моногр. / А.Г.Биба-М.:НИЦ ИНФРА-М,2023.-160 с.(О)</t>
  </si>
  <si>
    <t>ОБУЧЕНИЕ РУССКОМУ ЯЗЫКУ И РАЗВИТИЕ МЕТАПРЕДМЕТНЫХ УМЕНИЙ УЧАЩИХСЯ В КЛАССАХ ИНКЛЮЗИВНОГО НАЧАЛЬНОГО ОБРАЗОВАНИЯ</t>
  </si>
  <si>
    <t>Биба А.Г.</t>
  </si>
  <si>
    <t>978-5-16-017740-3</t>
  </si>
  <si>
    <t>40.05.04, 44.04.03, 40.05.02, 44.06.01, 44.03.01, 44.03.05</t>
  </si>
  <si>
    <t>Калужский государственный  университет им. К.Э. Циолковского</t>
  </si>
  <si>
    <t>676294.05.01</t>
  </si>
  <si>
    <t>Обучение студ. с огранич. возмож. здоровья...: Метод. пос./Е.В.Михальчи-М.:НИЦ ИНФРА-М,2024-152с.(П)</t>
  </si>
  <si>
    <t>ОБУЧЕНИЕ СТУДЕНТОВ С ОГРАНИЧЕННЫМИ ВОЗМОЖНОСТЯМИ ЗДОРОВЬЯ И ИНВАЛИДНОСТЬЮ В СИСТЕМЕ ВЫСШЕГО ОБРАЗОВАНИЯ</t>
  </si>
  <si>
    <t>Михальчи Е.В.</t>
  </si>
  <si>
    <t>978-5-16-014746-8</t>
  </si>
  <si>
    <t>Методическое пособие</t>
  </si>
  <si>
    <t>44.04.03, 44.03.05, 44.03.03, 00.00.00</t>
  </si>
  <si>
    <t>Российская академия народного хозяйства и государственной службы при Президенте РФ</t>
  </si>
  <si>
    <t>356500.09.01</t>
  </si>
  <si>
    <t>Общее недоразвитие речи. Алалия: Уч.мет.пос. / Е.А.Логинова - М.:Форум, НИЦ ИНФРА-М,2023-64 с.(ВО)(О)</t>
  </si>
  <si>
    <t>ОБЩЕЕ НЕДОРАЗВИТИЕ РЕЧИ. АЛАЛИЯ</t>
  </si>
  <si>
    <t>978-5-00091-777-0</t>
  </si>
  <si>
    <t>Рекомендовано кафедрой логопедии ЛГУ им. А.С. Пушкина в качестве учебно-методического пособия для студентов высших учебных заведений, обучающихся по направлениям 44.03.03 «Специальное (дефектологическое) образование» (квалификация (степень) «бакалавр») по профилю подготовки «Логопедия» и 44.04.03 «Специальное (дефектологическое) образование» (квалификация (степень) «магистр»)</t>
  </si>
  <si>
    <t>704211.03.01</t>
  </si>
  <si>
    <t>Общее недоразвитие речи. Алалия: Уч.мет.пос. / Е.А.Логинова-М.:Форум, НИЦ ИНФРА-М,2023.-64 с.(СПО)(О)</t>
  </si>
  <si>
    <t>978-5-00091-667-4</t>
  </si>
  <si>
    <t>44.02.01, 44.02.02, 44.02.03, 44.02.04, 44.02.05</t>
  </si>
  <si>
    <t>734781.01.01</t>
  </si>
  <si>
    <t>Общеметодические аспекты обуч. в спец. обр. учр.: Уч.мет.пос. / М.В.Матвеева-М.:Форум, НИЦ ИНФРА-М,2020-176 с.(СПО)(П)</t>
  </si>
  <si>
    <t>ОБЩЕМЕТОДИЧЕСКИЕ АСПЕКТЫ ОБУЧЕНИЯ В СПЕЦИАЛЬНЫХ ОБРАЗОВАТЕЛЬНЫХ УЧРЕЖДЕНИЯХ</t>
  </si>
  <si>
    <t>Матвеева М.В., Коршунова Т.В.</t>
  </si>
  <si>
    <t>978-5-00091-730-5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</si>
  <si>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44.02.05 «Коррекционная педагогика в начальном образовании» (протокол № 17 от 11.11.2019)</t>
  </si>
  <si>
    <t>438400.05.01</t>
  </si>
  <si>
    <t>Общеметодические аспекты обуч.в спец. обр.учр.: Уч.-мет. пос./М.В.Матвеева-М.:НИЦ ИНФРА-М,2024.-176с</t>
  </si>
  <si>
    <t>978-5-16-017948-3</t>
  </si>
  <si>
    <t>44.04.03, 44.03.01, 44.03.03</t>
  </si>
  <si>
    <t>Рекомендовано кафедрой логопедии ЛГУ имени А.С. Пушкина в качестве учебно-методического пособия для студентов высших учебных заведений, обучающихся по направлениям подготовки 44.03.03 «Специальное (дефектологическое) образование» (бакалавриат), по профилю подготовки «Логопедия» и 44.04.03 «Специальное (дефектологическое) образование» (магистратура)</t>
  </si>
  <si>
    <t>703745.06.01</t>
  </si>
  <si>
    <t>Организация и содержание работы шк.логопеда: Уч.мет.пос. / О.В.Елецкая-М.:Форум, НИЦ ИНФРА-М,2024-192с.(П)</t>
  </si>
  <si>
    <t>ОРГАНИЗАЦИЯ И СОДЕРЖАНИЕ РАБОТЫ ШКОЛЬНОГО ЛОГОПЕДА</t>
  </si>
  <si>
    <t>Елецкая О.В., Коробченко Т.В., Розова Ю.Е. и др.</t>
  </si>
  <si>
    <t>978-5-00091-664-3</t>
  </si>
  <si>
    <t>44.00.00, 44.02.03, 44.02.05</t>
  </si>
  <si>
    <t>350100.08.01</t>
  </si>
  <si>
    <t>Организация и содержание работы шк.логопеда: Уч.-метод.пос./О.В.Елецкая -М.:Форум,НИЦ ИНФРА-М,2024-192с</t>
  </si>
  <si>
    <t>978-5-00091-691-9</t>
  </si>
  <si>
    <t>Рекомендовано кафедрой логопедии ЛГУ им. А.С. Пушкина в качестве учебно-методического пособия для студентов высших учебных заведений, обучающихся по направлениям 44.03.03 «Специальное (дефектологическое) образование» (бакалавриат) по профилю подготовки «Логопедия» и 44.04.03 «Специальное (дефектологическое) образование» (магистратура)</t>
  </si>
  <si>
    <t>757825.04.01</t>
  </si>
  <si>
    <t>Организация надомного обуч. дош. с тяжелыми...  / С.Б.Лазуренко-М.:НИЦ ИНФРА-М,2024 -71 с.(О)</t>
  </si>
  <si>
    <t>ОРГАНИЗАЦИЯ НАДОМНОГО ОБУЧЕНИЯ ДОШКОЛЬНИКОВ С ТЯЖЕЛЫМИ МНОЖЕСТВЕННЫМИ НАРУШЕНИЯМИ РАЗВИТИЯ (ТМНР)</t>
  </si>
  <si>
    <t>Лазуренко С.Б., Павлова Н.Н.</t>
  </si>
  <si>
    <t>978-5-16-016922-4</t>
  </si>
  <si>
    <t>704423.03.01</t>
  </si>
  <si>
    <t>Основы спец. педагогики и психологии: Уч. / Е.Ю.Азбукина-М.:НИЦ ИНФРА-М,2023.-396 с.(ВО: Бакалавр.)(п)</t>
  </si>
  <si>
    <t>ОСНОВЫ СПЕЦИАЛЬНОЙ ПЕДАГОГИКИ И ПСИХОЛОГИИ</t>
  </si>
  <si>
    <t>Азбукина Е.Ю., Михайлова Е.Н.</t>
  </si>
  <si>
    <t>978-5-16-015062-8</t>
  </si>
  <si>
    <t>44.03.01, 44.03.05, 44.03.02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</si>
  <si>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направлениям подготовки 44.03.02 «Психолого-педагогическое образование», 44.03.03 «Специальное (дефектологическое) образование» (квалификация (степень) «бакалавр») (протокол № 4 от 25.02.2019)</t>
  </si>
  <si>
    <t>Московский институт открытого образования</t>
  </si>
  <si>
    <t>712372.04.01</t>
  </si>
  <si>
    <t>Основы специальной педагогики и психологии: Уч. / Е.Ю.Азбукина - М.:НИЦ ИНФРА-М,2023 - 396 с.-(СПО)(П)</t>
  </si>
  <si>
    <t>978-5-16-015362-9</t>
  </si>
  <si>
    <t>44.00.00, 44.02.03, 44.02.05, 37.00.00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</si>
  <si>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укрупненной группе специальностей 44.02.00 «Образование и педагогические науки» (протокол № 5 от 11.03.2019)</t>
  </si>
  <si>
    <t>433100.05.01</t>
  </si>
  <si>
    <t>Особенности операций мышления и их коррекц..: Уч. пос./ А.А.Тараканова -М.:Форум, НИЦ ИНФРА-М, 2024-176с.(ВО)</t>
  </si>
  <si>
    <t>ОСОБЕННОСТИ ОПЕРАЦИЙ МЫШЛЕНИЯ И ИХ КОРРЕКЦИЯ У МЛАДШИХ ШКОЛЬНИКОВ С НАРУШЕНИЯМИ ПИСЬМА</t>
  </si>
  <si>
    <t>Тараканова А.А.</t>
  </si>
  <si>
    <t>978-5-00091-125-9</t>
  </si>
  <si>
    <t>733985.02.01</t>
  </si>
  <si>
    <t>Особенности психологич. базиса чт. умственно отсталых шк...: Моногр. / В.В.Ткачева-М.:НИЦ ИНФРА-М,2022-215с(О)</t>
  </si>
  <si>
    <t>ОСОБЕННОСТИ ПСИХОЛОГИЧЕСКОГО БАЗИСА ЧТЕНИЯ УМСТВЕННО ОТСТАЛЫХ ШКОЛЬНИКОВ СО СЛОЖНЫМИ НАРУШЕНИЯМИ РАЗВИТИЯ</t>
  </si>
  <si>
    <t>Ткачева В.В., Каткова И.А.</t>
  </si>
  <si>
    <t>978-5-16-016440-3</t>
  </si>
  <si>
    <t>44.04.03, 44.05.01, 44.06.01, 44.03.03</t>
  </si>
  <si>
    <t>713678.07.01</t>
  </si>
  <si>
    <t>Особенности работы с детьми с ОВЗ дошк. возраста: Уч.мет.пос. / С.В.Гайченко - М.:НИЦ ИНФРА-М,2024-167c(П)</t>
  </si>
  <si>
    <t>ОСОБЕННОСТИ РАБОТЫ С ДЕТЬМИ С ОВЗ ДОШКОЛЬНОГО ВОЗРАСТА</t>
  </si>
  <si>
    <t>Гайченко С.В., Иванова О.А.</t>
  </si>
  <si>
    <t>978-5-16-015566-1</t>
  </si>
  <si>
    <t>753037.03.01</t>
  </si>
  <si>
    <t>Педагогика и психология детей с умств. отсталостью..: Уч. / И.М.Яковлева-М.:НИЦ ИНФРА-М,2023.-382 с.(п)</t>
  </si>
  <si>
    <t>ПЕДАГОГИКА И ПСИХОЛОГИЯ ДЕТЕЙ С УМСТВЕННОЙ ОТСТАЛОСТЬЮ (ИНТЕЛЛЕКТУАЛЬНЫМИ НАРУШЕНИЯМИ)</t>
  </si>
  <si>
    <t>Яковлева И.М., Браткова М.В., Караневская О.В. и др.</t>
  </si>
  <si>
    <t>978-5-16-018636-8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</si>
  <si>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направлениям подготовки 44.03.03 «Специальное (дефектологическое) образование», 44.03.02 «Психолого-педагогическое образование», 44.03.01 «Педагогическое образование» (квалификация (степень) «бакалавр») (протокол № 6 от 08.06.2022)</t>
  </si>
  <si>
    <t>753672.05.01</t>
  </si>
  <si>
    <t>Педагогика инклюзивного образ.: Уч. / Под ред. Сальдаевой О.В.-М.:НИЦ ИНФРА-М,2024.-439 с.(ВО)(П)</t>
  </si>
  <si>
    <t>ПЕДАГОГИКА ИНКЛЮЗИВНОГО ОБРАЗОВАНИЯ</t>
  </si>
  <si>
    <t>Рындак В.Г., Сальдаева О.В., Аитбаева Р.Р. и др.</t>
  </si>
  <si>
    <t>978-5-16-017310-8</t>
  </si>
  <si>
    <t>44.03.04, 44.03.02, 44.03.03, 49.03.02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</si>
  <si>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направлениям подготовки 44.03.01 «Педагогическое образование», 44.03.02 «Психолого-педагогическое образование», 44.03.03 «Специальное (дефектологическое) образование» (квалификация (степень) «бакалавр») (протокол № 9 от 17.11.2022)</t>
  </si>
  <si>
    <t>Оренбургский государственный педагогический университет</t>
  </si>
  <si>
    <t>683085.09.01</t>
  </si>
  <si>
    <t>Педагогика инклюзивного образования: Уч. / Под ред. Назаровой Н.М. - М.:НИЦ ИНФРА-М,2024-335с(СПО)(П)</t>
  </si>
  <si>
    <t>Богданова Т.Г., Гусейнова А.А., Назарова Н.М. и др.</t>
  </si>
  <si>
    <t>978-5-16-013993-7</t>
  </si>
  <si>
    <t>44.00.00, 44.02.04, 44.02.05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</si>
  <si>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специальностям 44.02.01 «Дошкольное образование», 44.02.02 «Преподавание в начальных классах», 44.02.03 «Педагогика дополнительного образования», 44.02.04 «Специальное дошкольное образование», 44.02.05 «Коррекционная педагогика в начальном образовании»</t>
  </si>
  <si>
    <t>388200.13.01</t>
  </si>
  <si>
    <t>Педагогика инклюзивного образования: Уч. / Т.Г.Богданова - М.:НИЦ ИНФРА-М,2024 - 335 с.(ВО.)(П)</t>
  </si>
  <si>
    <t>978-5-16-019178-2</t>
  </si>
  <si>
    <t>44.02.01, 44.03.02, 44.03.03</t>
  </si>
  <si>
    <t>Рекомендовано в качестве учебника для студентов высших учебных заведений, обучающихся по направлениям подготовки  44.03.01 «Педагогическое образование», 44.03.02 «Психолого-педагогическое образование», 44.03.04 «Профессиональное обучение» (квалификация (степень) «бакалавр»)</t>
  </si>
  <si>
    <t>476650.04.01</t>
  </si>
  <si>
    <t>Педагогика текста и психолингвистка: Уч.пос. /О.Г.Ивановская -Форум, НИЦ ИНФРА-М, 2020 -160с (ВО)(О)</t>
  </si>
  <si>
    <t>ПЕДАГОГИКА ТЕКСТА И ПСИХОЛИНГВИСТИКА</t>
  </si>
  <si>
    <t>Ивановская О.Г.</t>
  </si>
  <si>
    <t>978-5-00091-603-2</t>
  </si>
  <si>
    <t>44.04.03, 44.03.03, 45.03.03</t>
  </si>
  <si>
    <t>Рекомендовано в качестве учебного пособия для студентов высших учебных заведений, обучающихся по направлениям подготовки 44.04.03 «Специальное (дефектологическое) образование» (магистратура) и 44.03.03 «Специальное (дефектологическое) образование» (бакалавриат) по профилю подготовки «Логопедия»</t>
  </si>
  <si>
    <t>438300.05.01</t>
  </si>
  <si>
    <t>Преодоление артикул.-акуст.дисграфии у шк.:Уч.-мет.пос./О.Г.Ивановская-Форум,НИЦ ИНФРА-М,2023-160(о)</t>
  </si>
  <si>
    <t>ПРЕОДОЛЕНИЕ АРТИКУЛЯТОРНО-АКУСТИЧЕСКОЙ ДИСГРАФИИ У ШКОЛЬНИКОВ</t>
  </si>
  <si>
    <t>Ивановская О.Г., Куликова Н.С., Хвостова О.А. и др.</t>
  </si>
  <si>
    <t>978-5-00091-135-8</t>
  </si>
  <si>
    <t>44.02.05, 44.04.03, 44.03.03</t>
  </si>
  <si>
    <t>Рекомендовано кафедрой логопедии ЛГУ им. А. С. Пушкина в качестве учебно-методического пособия для студентов высших учебных заведений, обучающихся по направлениям 050700.62 «Специальное (дефектологическое) образование» (бакалавриат), по профилю подготовки «Логопедия» и 050700.68 «Специальное (дефектологическое) образование» (магистратура)</t>
  </si>
  <si>
    <t>734780.03.01</t>
  </si>
  <si>
    <t>Преодоление артикул.-акустич. дисграфии у шк.: Уч.мет.пос. / Елецкая О.В.-М.:Форум, НИЦ ИНФРА-М,2024.-160с(П)</t>
  </si>
  <si>
    <t>978-5-00091-729-9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</si>
  <si>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44.02.04 «Специальное дошкольное образование», 44.02.05 «Коррекционная педагогика в начальном образовании» (протокол № 5 от 16.03.2020)</t>
  </si>
  <si>
    <t>413050.09.01</t>
  </si>
  <si>
    <t>Профессиональная ориент. лиц с учетом: Уч.пос. / Е.М.Старобина -2изд.-М.:Форум,НИЦ ИНФРА-М,2023-352с(П)</t>
  </si>
  <si>
    <t>ПРОФЕССИОНАЛЬНАЯ ОРИЕНТАЦИЯ ЛИЦ С УЧЕТОМ ОГРАНИЧЕННЫХ ВОЗМОЖНОСТЕЙ ЗДОРОВЬЯ, ИЗД.2</t>
  </si>
  <si>
    <t>Старобина Е.М., Гордиевская Е.О., Кузьмина И.Е.</t>
  </si>
  <si>
    <t>978-5-00091-745-9</t>
  </si>
  <si>
    <t>37.03.01, 44.04.03, 44.03.02, 44.03.03</t>
  </si>
  <si>
    <t>Федеральный научный центр реабилитации инвалидов им. Г.А. Альбрехта</t>
  </si>
  <si>
    <t>437500.07.01</t>
  </si>
  <si>
    <t>Профессиональное обучение детей..: Уч.-мет. пос /М.В.Матвеева -Форум, НИЦ ИНФРА-М, 2024 -191с(ВО)(О)</t>
  </si>
  <si>
    <t>ПРОФЕССИОНАЛЬНОЕ ОБУЧЕНИЕ ДЕТЕЙ С ИНТЕЛЛЕКТУАЛЬНЫМИ НАРУШЕНИЯМИ В УСЛОВИЯХ ОБРАЗОВАТЕЛЬНОГО УЧРЕЖДЕНИЯ</t>
  </si>
  <si>
    <t>Матвеева М.В., Станпакова С.Д.</t>
  </si>
  <si>
    <t>978-5-00091-605-6</t>
  </si>
  <si>
    <t>Рекомендовано кафедрой логопедии ЛГУ им. А.С. Пушкина в качестве учебно-методического пособия для студентов высших учебных заведений, обучающихся по направлениям 44.03.03 «Специальное (дефектологическое) образование» (бакалавриат),по профилю подготовки «Логопедия» и 44.04.03 «Специальное (дефектологическое) образование» (магистратура)</t>
  </si>
  <si>
    <t>700701.05.01</t>
  </si>
  <si>
    <t>Профориентация и соц. обуч. со сложными наруш. развития: Уч.пос. / Ткачёва В.В.-М.:НИЦ ИНФРА-М,2024-198с(П)</t>
  </si>
  <si>
    <t>ПРОФОРИЕНТАЦИЯ И СОЦИАЛИЗАЦИЯ ОБУЧАЮЩИХСЯ СО СЛОЖНЫМИ НАРУШЕНИЯМИ РАЗВИТИЯ</t>
  </si>
  <si>
    <t>Ткачёва В.В., Евтушенко И.В., Жигорева М.В. и др.</t>
  </si>
  <si>
    <t>978-5-16-015004-8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</si>
  <si>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44.03.01 «Педагогическое образование», 44.03.02 «Психолого-педагогическое образование», 44.03.03 «Специальное (дефектологическое) образование» (квалификация (степень) «бакалавр») (протокол № 18 от 25.11.2019)</t>
  </si>
  <si>
    <t>741929.03.01</t>
  </si>
  <si>
    <t>Профориентация и соц. обучающихся со слож. наруш. развит.: Уч.пос. / Ткачёва В.В.-М.:НИЦ ИНФРА-М,2024.-198 с.(П)</t>
  </si>
  <si>
    <t>978-5-16-016409-0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</si>
  <si>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дефектологического профиля (протокол № 5 от 16.03.2020)</t>
  </si>
  <si>
    <t>638311.08.01</t>
  </si>
  <si>
    <t>Психокоррекционная работа с семьями детей...: Уч.мет.пос. /Ткачева В.В. - М.:НИЦ ИНФРА-М,2024 - 191сП)</t>
  </si>
  <si>
    <t>ПСИХОКОРРЕКЦИОННАЯ РАБОТА С СЕМЬЯМИ ДЕТЕЙ С ОГРАНИЧЕННЫМИ ВОЗМОЖНОСТЯМИ  ЗДОРОВЬЯ</t>
  </si>
  <si>
    <t>Ткачева В.В., Устинова Е.В., Болотова Н.П. и др.</t>
  </si>
  <si>
    <t>978-5-16-012626-5</t>
  </si>
  <si>
    <t>37.03.01, 37.04.01, 44.04.02, 44.04.03, 44.03.02, 44.03.03</t>
  </si>
  <si>
    <t>391200.08.01</t>
  </si>
  <si>
    <t>Психологическая помощь в спец.обр.: Уч. / И.Ю.Левченко-М.:НИЦ ИНФРА-М,2024-314с.(ВО: Бакалавр.)(П)</t>
  </si>
  <si>
    <t>ПСИХОЛОГИЧЕСКАЯ ПОМОЩЬ В СПЕЦИАЛЬНОМ ОБРАЗОВАНИИ</t>
  </si>
  <si>
    <t>Левченко И.Ю., Волковская Т.Н., Ковалева Г.А.</t>
  </si>
  <si>
    <t>978-5-16-011199-5</t>
  </si>
  <si>
    <t>Рекомендовано в качестве учебника для студентов высших учебных заведений, обучающихся по направлениям подготовки 44.03.02 «Психолого-педагогическое образование», 44.03.03 «Специальное (дефектологическое) образование» (квалификация (степень) «бакалавр»)</t>
  </si>
  <si>
    <t>640360.05.01</t>
  </si>
  <si>
    <t>Психолого-педагог. поддержка  семьи ребенка с...: Уч. / Е.А.Стребелева-М.:НИЦ ИНФРА-М,2023.-184 с.(П)</t>
  </si>
  <si>
    <t>ПСИХОЛОГО-ПЕДАГОГИЧЕСКАЯ ПОДДЕРЖКА  СЕМЬИ РЕБЕНКА С ОГРАНИЧЕННЫМИ ВОЗМОЖНОСТЯМИ ЗДОРОВЬЯ</t>
  </si>
  <si>
    <t>Стребелева Е.А., Мишина Г.А.</t>
  </si>
  <si>
    <t>978-5-16-018799-0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</si>
  <si>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направлениям подготовки 44.03.02 «Психолого-педагогическое образование», 44.03.03 «Специальное (дефектологическое) образование» (квалификация (степень) «бакалавр») (протокол № 13 от 16.09.2019)</t>
  </si>
  <si>
    <t>729725.04.01</t>
  </si>
  <si>
    <t>Психолого-педагогич. поддержка семьи ребенка с огранич....: Уч. / Е.А.Стребелева-М.:НИЦ ИНФРА-М,2024.-178с(П)</t>
  </si>
  <si>
    <t>ПСИХОЛОГО-ПЕДАГОГИЧЕСКАЯ ПОДДЕРЖКА СЕМЬИ РЕБЕНКА С ОГРАНИЧЕННЫМИ ВОЗМОЖНОСТЯМИ ЗДОРОВЬЯ</t>
  </si>
  <si>
    <t>978-5-16-015921-8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</si>
  <si>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укрупненной группе специальностей 44.02.00 «Образование и педагогические науки» (протокол № 14 от 30.09.2019)</t>
  </si>
  <si>
    <t>636876.05.01</t>
  </si>
  <si>
    <t>Пути формирования наглядных форм мышления...: Моногр. / Е.А.Стребелева - М.:НИЦ ИНФРА-М,2024-210с.(П)</t>
  </si>
  <si>
    <t>ПУТИ ФОРМИРОВАНИЯ  НАГЛЯДНЫХ ФОРМ МЫШЛЕНИЯ У ДОШКОЛЬНИКОВ С НАРУШЕНИЕМ ИНТЕЛЛЕКТА</t>
  </si>
  <si>
    <t>Стребелева Е.А.</t>
  </si>
  <si>
    <t>978-5-16-012184-0</t>
  </si>
  <si>
    <t>44.04.03</t>
  </si>
  <si>
    <t>664713.07.01</t>
  </si>
  <si>
    <t>Развиваем соц. умения: родителям детей с ОВЗ: Уч.прак.пос. / А.В.Закрепина - М.:НИЦ ИНФРА-М,2023-162с(П)</t>
  </si>
  <si>
    <t>РАЗВИВАЕМ СОЦИАЛЬНЫЕ УМЕНИЯ: РОДИТЕЛЯМ ДЕТЕЙ С ОВЗ</t>
  </si>
  <si>
    <t>Закрепина А.В.</t>
  </si>
  <si>
    <t>978-5-16-014382-8</t>
  </si>
  <si>
    <t>Учебно-практическое пособие</t>
  </si>
  <si>
    <t>2024</t>
  </si>
  <si>
    <t>757648.04.01</t>
  </si>
  <si>
    <t>Развитие осязания и мелкой моторики у детей с наруш. зрения: Уч.мет.пос. / Л.Б.Осипова-М.:НИЦ ИНФРА-М,2024.-248 с.(П)</t>
  </si>
  <si>
    <t>РАЗВИТИЕ ОСЯЗАНИЯ И МЕЛКОЙ МОТОРИКИ У ДЕТЕЙ С НАРУШЕНИЯМИ ЗРЕНИЯ</t>
  </si>
  <si>
    <t>Осипова Л.Б.</t>
  </si>
  <si>
    <t>978-5-16-016904-0</t>
  </si>
  <si>
    <t>44.04.03, 44.03.01, 44.03.02, 44.03.03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</si>
  <si>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44.02.04 «Специальное дошкольное образование» (протокол № 10 от 12.10.2020)</t>
  </si>
  <si>
    <t>Южно-Уральский государственный гуманитарно-педагогический университет</t>
  </si>
  <si>
    <t>714355.02.01</t>
  </si>
  <si>
    <t>Развитие осязания и мелкой моторики у детей...: Уч.мет.пос. / Л.Б.Осипова-М.:НИЦ ИНФРА-М,2024.-248 с.(ВО)(П)</t>
  </si>
  <si>
    <t>978-5-16-018791-4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</si>
  <si>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44.03.01 «Педагогическое образование», 44.03.02 «Психолого-педагогическое образование», 44.03.03 «Специальное (дефектологическое) образование» (квалификация (степень) «бакалавр») (протокол № 8 от 22.06.2020)</t>
  </si>
  <si>
    <t>732707.03.01</t>
  </si>
  <si>
    <t>Развитие предметных представл. у детей дошк. возраста: Уч.мет.пос. / Л.Б.Осипова-М.:НИЦ ИНФРА-М,2024-158 с.(П)</t>
  </si>
  <si>
    <t>РАЗВИТИЕ ПРЕДМЕТНЫХ ПРЕДСТАВЛЕНИЙ У ДЕТЕЙ ДОШКОЛЬНОГО ВОЗРАСТА С НАРУШЕНИЯМИ ЗРЕНИЯ В ПРОЦЕССЕ ТВОРЧЕСКОГО КОНСТРУИРОВАНИЯ В УСЛОВИЯХ ИНКЛЮЗИВНОГО ОБРАЗОВАНИЯ</t>
  </si>
  <si>
    <t>Осипова Л.Б., Дружинина Л.А., Власова О.И. и др.</t>
  </si>
  <si>
    <t>978-5-16-015916-4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</si>
  <si>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44.02.00 «Образование и педагогические науки» (протокол № 8 от 28.09.2020)</t>
  </si>
  <si>
    <t>714353.05.01</t>
  </si>
  <si>
    <t>Развитие предметных представлений у детей дошк. возраста... / Л.Б.Осипова-М.:ИНФРА-М,2024-158с.(ВО)(П)</t>
  </si>
  <si>
    <t>978-5-16-015676-7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</si>
  <si>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44.03.03 «Специальное (дефектологическое) образование» (квалификация (степень) «бакалавр») (протокол № 15 от 14.10.2019)</t>
  </si>
  <si>
    <t>719748.04.01</t>
  </si>
  <si>
    <t>Речевое и предречевое разв. детей раннего возраста: Уч.мет.пос. / Т.А.Титова-М.:НИЦ ИНФРА-М,2024-192с(СПО)</t>
  </si>
  <si>
    <t>РЕЧЕВОЕ И ПРЕДРЕЧЕВОЕ РАЗВИТИЕ ДЕТЕЙ РАННЕГО ВОЗРАСТА</t>
  </si>
  <si>
    <t>Титова Т.А., Елецкая О.В., Матвеева М.В. и др.</t>
  </si>
  <si>
    <t>978-5-16-015652-1</t>
  </si>
  <si>
    <t>44.02.01, 44.02.04</t>
  </si>
  <si>
    <t>Рекомендовано Межрегиональным учебно-методическим советом профессионального образования в качестве учебно-методического пособия для учебных заведений, реализующих программу среднего профессионального образования по специальности 44.02.04 «Специальное дошкольное образование» (протокол № 12 от 24.06.2019)</t>
  </si>
  <si>
    <t>383200.07.01</t>
  </si>
  <si>
    <t>Речевое и псих.развитие детей ран. возраста:Уч.-мет. пос./Т.А.Титова-Форум,НИЦ ИНФРА-М,2023-192с(ВО)(о)</t>
  </si>
  <si>
    <t>РЕЧЕВОЕ И ПСИХИЧЕСКОЕ РАЗВИТИЕ ДЕТЕЙ РАННЕГО ВОЗРАСТА</t>
  </si>
  <si>
    <t>978-5-00091-769-5</t>
  </si>
  <si>
    <t>37.03.01, 37.04.01, 44.04.02, 44.04.03, 44.03.01, 44.03.05, 44.03.04, 44.03.02, 44.03.03</t>
  </si>
  <si>
    <t>Рекомендовано кафедрой логопедии Ленинградского государственного университета им. А.С. Пушкина для студентов образовательных учреждений высшего образования, обучающихся по направлениям 44.04.03 «Специальное (дефектологическое) образование» (магистратура) и 44.03.03 «Специальное (дефектологическое) образование (бакалавриат) по профилю подготовки «Логопедия»</t>
  </si>
  <si>
    <t>788907.03.01</t>
  </si>
  <si>
    <t>Специальная дидактика цифр. образ. обуч. с огранич... / Т.Ю.Бутусова.-М.:НИЦ ИНФРА-М,2023.-183с(О)</t>
  </si>
  <si>
    <t>СПЕЦИАЛЬНАЯ ДИДАКТИКА ЦИФРОВОГО ОБРАЗОВАНИЯ ОБУЧАЮЩИХСЯ С ОГРАНИЧЕННЫМИ ВОЗМОЖНОСТЯМИ ЗДОРОВЬЯ</t>
  </si>
  <si>
    <t>Бутусова Т.Ю., Гриншкун А.В., Закрепина А.В. и др.</t>
  </si>
  <si>
    <t>978-5-16-018305-3</t>
  </si>
  <si>
    <t>44.04.02, 44.04.01, 44.04.03, 44.06.01, 44.07.01</t>
  </si>
  <si>
    <t>633717.05.01</t>
  </si>
  <si>
    <t>Специальная педагогика: Уч.: В 3 т.Т.1 / Под ред. Назаровой Н.М. - 2 изд.-М.:НИЦ ИНФРА-М,2023-357 с.(ВО)(П)</t>
  </si>
  <si>
    <t>СПЕЦИАЛЬНАЯ ПЕДАГОГИКА, Т.1, ИЗД.2</t>
  </si>
  <si>
    <t>Пенин Г.Н., Назарова Н.М., Назарова Н.М.</t>
  </si>
  <si>
    <t>978-5-16-018786-0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</si>
  <si>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направлению подготовки 44.03.03 «Специальное (дефектологическое) образование» (квалификация (степень) «бакалавр») (протокол №9 от 28.09.2020)</t>
  </si>
  <si>
    <t>Российский государственный педагогический университет им. А.И. Герцена</t>
  </si>
  <si>
    <t>813937.01.01</t>
  </si>
  <si>
    <t>Сто знаменитых дефектологов: биографиче. сл. / Т.А.Соловьева.-М.:НИЦ ИНФРА-М,2023.-292 с [12+](п)</t>
  </si>
  <si>
    <t>СТО ЗНАМЕНИТЫХ ДЕФЕКТОЛОГОВ</t>
  </si>
  <si>
    <t>Соловьева Т.А., Коробейников И.А., Тимофеев М.А. и др.</t>
  </si>
  <si>
    <t>978-5-16-019320-5</t>
  </si>
  <si>
    <t>Биографический словарь</t>
  </si>
  <si>
    <t>44.04.03, 44.06.01</t>
  </si>
  <si>
    <t>Октябрь, 2023</t>
  </si>
  <si>
    <t>706849.03.01</t>
  </si>
  <si>
    <t>Технологии психолог. помощи семьям детей...: Уч. / В.В.Ткачева - 2изд.-М.:НИЦ ИНФРА-М,2024-281с.(п)(СПО)</t>
  </si>
  <si>
    <t>ТЕХНОЛОГИИ ПСИХОЛОГИЧЕСКОЙ ПОМОЩИ СЕМЬЯМ ДЕТЕЙ С ОГРАНИЧЕННЫМИ ВОЗМОЖНОСТЯМИ ЗДОРОВЬЯ, ИЗД.2</t>
  </si>
  <si>
    <t>Ткачева В.В.</t>
  </si>
  <si>
    <t>978-5-16-015123-6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</si>
  <si>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специальностям 44.02.04 «Специальное дошкольное образование», 44.02.05 «Коррекционная педагогика в начальном образовании» (протокол № 9 от 17.11.2022)</t>
  </si>
  <si>
    <t>633393.06.01</t>
  </si>
  <si>
    <t>Технологии психологич. помощи семьям детей...: Уч. / В.В.Ткачева,-2изд.-М.:НИЦ ИНФРА-М,2023-281с.(п)</t>
  </si>
  <si>
    <t>978-5-16-012286-1</t>
  </si>
  <si>
    <t>37.03.01, 44.04.02, 44.04.01, 44.04.03, 44.03.01, 44.03.05, 44.03.02, 44.03.03</t>
  </si>
  <si>
    <t>Рекомендовано в качестве учебника для студентов высших учебных заведений, обучающихся по направлениям подготовки 44.03.03 «Специальное (дефектологическое) образование», 44.03.02 «Психолого-педагогическое образование», 37.03.01 «Психология» (квалификация (степень) «бакалавр»)</t>
  </si>
  <si>
    <t>787325.02.01</t>
  </si>
  <si>
    <t>Технологии фонопедической работы при наруш. голоса: Уч.пос. / Шашкина Г.Р.-М.:НИЦ ИНФРА-М,2024.-160 с.(ВО)(п)</t>
  </si>
  <si>
    <t>ТЕХНОЛОГИИ ФОНОПЕДИЧЕСКОЙ РАБОТЫ ПРИ НАРУШЕНИЯХ ГОЛОСА</t>
  </si>
  <si>
    <t>Шашкина Г.Р., Журавлева Ж.И., Агаева В.Е. и др.</t>
  </si>
  <si>
    <t>978-5-16-017967-4</t>
  </si>
  <si>
    <t>663830.02.01</t>
  </si>
  <si>
    <t>Формирование абилитационной компетентности родителей,: Уч.пос. / Н.Ш.Тюрина-М.:НИЦ ИНФРА-М,2023.-189 с.(ВО)(П)</t>
  </si>
  <si>
    <t>ФОРМИРОВАНИЕ АБИЛИТАЦИОННОЙ КОМПЕТЕНТНОСТИ РОДИТЕЛЕЙ, ВОСПИТЫВАЮЩИХ РЕБЕНКА МЛАДЕНЧЕСКОГО И РАННЕГО ВОЗРАСТА</t>
  </si>
  <si>
    <t>Тюрина Н.Ш.</t>
  </si>
  <si>
    <t>978-5-16-015821-1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</si>
  <si>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44.03.03 «Специальное (дефектологическое) образование» (квалификация (степень) «бакалавр») (протокол № 11 от 09.11.2020)</t>
  </si>
  <si>
    <t>781780.02.01</t>
  </si>
  <si>
    <t>Формирование баз. учебных действий у обучающихся..: Моногр. / И.М.Яковлева-М.:НИЦ ИНФРА-М,2024.-144 с.(о)</t>
  </si>
  <si>
    <t>ФОРМИРОВАНИЕ БАЗОВЫХ УЧЕБНЫХ ДЕЙСТВИЙ У ОБУЧАЮЩИХСЯ С УМСТВЕННОЙ ОТСТАЛОСТЬЮ НА УРОКАХ МАТЕМАТИКИ В НАЧАЛЬНОЙ ШКОЛЕ</t>
  </si>
  <si>
    <t>Яковлева И.М., Скира Е.В.</t>
  </si>
  <si>
    <t>978-5-16-017840-0</t>
  </si>
  <si>
    <t>44.04.03, 44.05.01, 44.06.01</t>
  </si>
  <si>
    <t>154340.08.01</t>
  </si>
  <si>
    <t>Экотерапия как средство коррекции страхов детей..: Уч.-мет.пос. / С.О.Грунина-Форум,2024-64с.(ВО) (о)</t>
  </si>
  <si>
    <t>ЭКОТЕРАПИЯ КАК СРЕДСТВО КОРРЕКЦИИ СТРАХОВ ДЕТЕЙ С НАРУШЕНИЯМИ ОПОРНО-ДВИГАТЕЛЬНОГО АППАРАТА</t>
  </si>
  <si>
    <t>Грунина С. О., Киселева Т. В.</t>
  </si>
  <si>
    <t>978-5-91134-526-6</t>
  </si>
  <si>
    <t>44.04.02, 44.04.03, 44.03.02, 44.03.03</t>
  </si>
  <si>
    <t>Марийский государственный университет</t>
  </si>
  <si>
    <t>Инклюзивное образование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</si>
</sst>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family val="2"/>
      <charset val="204"/>
    </font>
    <font>
      <b/>
      <sz val="16"/>
      <color rgb="FF000000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u/>
      <sz val="8"/>
      <color rgb="FF0000FF"/>
      <name val="Calibri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AFAD2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3" borderId="0" xfId="0" applyFont="1" applyFill="1" applyAlignment="1">
      <alignment horizontal="left" vertical="center" wrapText="1"/>
    </xf>
    <xf numFmtId="0" fontId="11" fillId="0" borderId="4" xfId="1" applyFill="1" applyBorder="1" applyAlignment="1" applyProtection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1" fillId="0" borderId="1" xfId="1" applyBorder="1" applyAlignment="1" applyProtection="1">
      <alignment horizontal="left" wrapText="1"/>
    </xf>
    <xf numFmtId="0" fontId="5" fillId="0" borderId="1" xfId="0" applyFont="1" applyBorder="1" applyAlignment="1">
      <alignment horizontal="left" wrapText="1"/>
    </xf>
    <xf numFmtId="0" fontId="6" fillId="4" borderId="3" xfId="0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Y124"/>
  <sheetViews>
    <sheetView tabSelected="1" workbookViewId="0">
      <selection activeCell="A7" sqref="A7:A85"/>
    </sheetView>
  </sheetViews>
  <sheetFormatPr defaultColWidth="10.5" defaultRowHeight="11.45" customHeight="1" x14ac:dyDescent="0.2"/>
  <cols>
    <col min="1" max="1" width="5.83203125" style="1" customWidth="1"/>
    <col min="2" max="2" width="13.83203125" style="1" customWidth="1"/>
    <col min="3" max="3" width="10.5" style="1" customWidth="1"/>
    <col min="4" max="4" width="53.5" style="1" customWidth="1"/>
    <col min="5" max="5" width="52.6640625" style="1" customWidth="1"/>
    <col min="6" max="6" width="21" style="1" customWidth="1"/>
    <col min="7" max="7" width="13" style="1" customWidth="1"/>
    <col min="8" max="8" width="19.33203125" style="1" customWidth="1"/>
    <col min="9" max="9" width="33.6640625" style="1" customWidth="1"/>
    <col min="10" max="10" width="6.33203125" style="1" customWidth="1"/>
    <col min="11" max="11" width="8.5" style="1" customWidth="1"/>
    <col min="12" max="12" width="8.1640625" style="1" customWidth="1"/>
    <col min="13" max="13" width="21.1640625" style="1" customWidth="1"/>
    <col min="14" max="14" width="43.5" style="1" customWidth="1"/>
    <col min="15" max="15" width="35.5" style="1" customWidth="1"/>
    <col min="16" max="16" width="34" style="1" customWidth="1"/>
    <col min="17" max="17" width="38.1640625" style="1" customWidth="1"/>
    <col min="18" max="19" width="10.5" style="1" customWidth="1"/>
    <col min="20" max="20" width="15.33203125" style="1" customWidth="1"/>
    <col min="21" max="21" width="15.1640625" style="1" customWidth="1"/>
    <col min="22" max="22" width="20.33203125" style="1" customWidth="1"/>
    <col min="23" max="23" width="55.83203125" style="1" customWidth="1"/>
    <col min="24" max="25" width="10.5" style="1" customWidth="1"/>
  </cols>
  <sheetData>
    <row r="1" spans="1:25" s="1" customFormat="1" ht="15" customHeight="1" x14ac:dyDescent="0.25">
      <c r="A1" s="19" t="s">
        <v>0</v>
      </c>
      <c r="B1" s="19"/>
      <c r="C1" s="19"/>
      <c r="D1" s="19"/>
      <c r="E1" s="19"/>
      <c r="F1" s="20" t="s">
        <v>532</v>
      </c>
      <c r="G1" s="20"/>
      <c r="H1" s="20"/>
      <c r="I1" s="20"/>
      <c r="J1" s="22" t="s">
        <v>1</v>
      </c>
      <c r="K1" s="22"/>
      <c r="L1" s="22"/>
      <c r="M1" s="22"/>
      <c r="N1" s="22"/>
      <c r="O1" s="22"/>
    </row>
    <row r="2" spans="1:25" s="1" customFormat="1" ht="15" customHeight="1" x14ac:dyDescent="0.25">
      <c r="A2" s="23" t="s">
        <v>2</v>
      </c>
      <c r="B2" s="23"/>
      <c r="C2" s="23"/>
      <c r="D2" s="23"/>
      <c r="E2" s="23"/>
      <c r="F2" s="21"/>
      <c r="G2" s="21"/>
      <c r="H2" s="21"/>
      <c r="I2" s="21"/>
      <c r="J2" s="24" t="s">
        <v>3</v>
      </c>
      <c r="K2" s="24"/>
      <c r="L2" s="24"/>
      <c r="M2" s="24"/>
      <c r="N2" s="24"/>
      <c r="O2" s="24"/>
    </row>
    <row r="3" spans="1:25" s="1" customFormat="1" ht="15" customHeight="1" x14ac:dyDescent="0.25">
      <c r="A3" s="23" t="s">
        <v>4</v>
      </c>
      <c r="B3" s="23"/>
      <c r="C3" s="23"/>
      <c r="D3" s="23"/>
      <c r="E3" s="23"/>
      <c r="F3" s="21"/>
      <c r="G3" s="21"/>
      <c r="H3" s="21"/>
      <c r="I3" s="21"/>
      <c r="J3" s="25"/>
      <c r="K3" s="25"/>
      <c r="L3" s="25"/>
      <c r="M3" s="25"/>
      <c r="N3" s="25"/>
      <c r="O3" s="25"/>
    </row>
    <row r="4" spans="1:25" s="1" customFormat="1" ht="15" customHeight="1" x14ac:dyDescent="0.25">
      <c r="A4" s="26" t="str">
        <f>HYPERLINK("mailto:books@infra-m.ru", "mailto:books@infra-m.ru")</f>
        <v>mailto:books@infra-m.ru</v>
      </c>
      <c r="B4" s="27"/>
      <c r="C4" s="27"/>
      <c r="D4" s="27"/>
      <c r="E4" s="27"/>
      <c r="F4" s="21"/>
      <c r="G4" s="21"/>
      <c r="H4" s="21"/>
      <c r="I4" s="21"/>
      <c r="J4" s="25"/>
      <c r="K4" s="25"/>
      <c r="L4" s="25"/>
      <c r="M4" s="25"/>
      <c r="N4" s="25"/>
      <c r="O4" s="25"/>
    </row>
    <row r="5" spans="1:25" s="1" customFormat="1" ht="15" customHeight="1" x14ac:dyDescent="0.25">
      <c r="A5" s="26" t="str">
        <f>HYPERLINK("https://infra-m.ru", "https://infra-m.ru")</f>
        <v>https://infra-m.ru</v>
      </c>
      <c r="B5" s="27"/>
      <c r="C5" s="27"/>
      <c r="D5" s="27"/>
      <c r="E5" s="27"/>
      <c r="F5" s="21"/>
      <c r="G5" s="21"/>
      <c r="H5" s="21"/>
      <c r="I5" s="21"/>
      <c r="J5" s="25"/>
      <c r="K5" s="25"/>
      <c r="L5" s="25"/>
      <c r="M5" s="25"/>
      <c r="N5" s="25"/>
      <c r="O5" s="25"/>
    </row>
    <row r="6" spans="1:25" s="1" customFormat="1" ht="11.1" customHeight="1" x14ac:dyDescent="0.2"/>
    <row r="7" spans="1:25" s="2" customFormat="1" ht="21.95" customHeight="1" x14ac:dyDescent="0.2">
      <c r="A7" s="28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0" t="s">
        <v>14</v>
      </c>
      <c r="K7" s="10" t="s">
        <v>15</v>
      </c>
      <c r="L7" s="10" t="s">
        <v>16</v>
      </c>
      <c r="M7" s="10" t="s">
        <v>17</v>
      </c>
      <c r="N7" s="10" t="s">
        <v>18</v>
      </c>
      <c r="O7" s="10" t="s">
        <v>19</v>
      </c>
      <c r="P7" s="10" t="s">
        <v>20</v>
      </c>
      <c r="Q7" s="10" t="s">
        <v>21</v>
      </c>
      <c r="R7" s="10" t="s">
        <v>22</v>
      </c>
      <c r="S7" s="10" t="s">
        <v>23</v>
      </c>
      <c r="T7" s="10" t="s">
        <v>24</v>
      </c>
      <c r="U7" s="10" t="s">
        <v>25</v>
      </c>
      <c r="V7" s="10" t="s">
        <v>26</v>
      </c>
      <c r="W7" s="10" t="s">
        <v>27</v>
      </c>
      <c r="X7" s="10" t="s">
        <v>28</v>
      </c>
      <c r="Y7" s="10" t="s">
        <v>29</v>
      </c>
    </row>
    <row r="8" spans="1:25" s="8" customFormat="1" ht="42" customHeight="1" x14ac:dyDescent="0.2">
      <c r="A8" s="29">
        <v>0</v>
      </c>
      <c r="B8" s="11" t="s">
        <v>30</v>
      </c>
      <c r="C8" s="12">
        <v>840</v>
      </c>
      <c r="D8" s="13" t="s">
        <v>31</v>
      </c>
      <c r="E8" s="13" t="s">
        <v>32</v>
      </c>
      <c r="F8" s="13" t="s">
        <v>33</v>
      </c>
      <c r="G8" s="11" t="s">
        <v>34</v>
      </c>
      <c r="H8" s="11" t="s">
        <v>35</v>
      </c>
      <c r="I8" s="13" t="s">
        <v>36</v>
      </c>
      <c r="J8" s="14">
        <v>1</v>
      </c>
      <c r="K8" s="14">
        <v>160</v>
      </c>
      <c r="L8" s="14">
        <v>2024</v>
      </c>
      <c r="M8" s="13" t="s">
        <v>37</v>
      </c>
      <c r="N8" s="13" t="s">
        <v>38</v>
      </c>
      <c r="O8" s="13" t="s">
        <v>39</v>
      </c>
      <c r="P8" s="11" t="s">
        <v>40</v>
      </c>
      <c r="Q8" s="13" t="s">
        <v>41</v>
      </c>
      <c r="R8" s="15" t="s">
        <v>42</v>
      </c>
      <c r="S8" s="16"/>
      <c r="T8" s="11"/>
      <c r="U8" s="9" t="str">
        <f>HYPERLINK("https://media.infra-m.ru/2099/2099006/cover/2099006.jpg", "Обложка")</f>
        <v>Обложка</v>
      </c>
      <c r="V8" s="9" t="str">
        <f>HYPERLINK("https://znanium.ru/catalog/product/2099006", "Ознакомиться")</f>
        <v>Ознакомиться</v>
      </c>
      <c r="W8" s="13" t="s">
        <v>43</v>
      </c>
      <c r="X8" s="11" t="s">
        <v>44</v>
      </c>
      <c r="Y8" s="11"/>
    </row>
    <row r="9" spans="1:25" s="3" customFormat="1" ht="51.95" customHeight="1" x14ac:dyDescent="0.2">
      <c r="A9" s="29">
        <v>0</v>
      </c>
      <c r="B9" s="11" t="s">
        <v>58</v>
      </c>
      <c r="C9" s="17">
        <v>1260</v>
      </c>
      <c r="D9" s="13" t="s">
        <v>59</v>
      </c>
      <c r="E9" s="13" t="s">
        <v>47</v>
      </c>
      <c r="F9" s="13" t="s">
        <v>48</v>
      </c>
      <c r="G9" s="11" t="s">
        <v>49</v>
      </c>
      <c r="H9" s="11" t="s">
        <v>50</v>
      </c>
      <c r="I9" s="13" t="s">
        <v>60</v>
      </c>
      <c r="J9" s="14">
        <v>1</v>
      </c>
      <c r="K9" s="14">
        <v>272</v>
      </c>
      <c r="L9" s="14">
        <v>2024</v>
      </c>
      <c r="M9" s="13" t="s">
        <v>61</v>
      </c>
      <c r="N9" s="13" t="s">
        <v>38</v>
      </c>
      <c r="O9" s="13" t="s">
        <v>39</v>
      </c>
      <c r="P9" s="11" t="s">
        <v>53</v>
      </c>
      <c r="Q9" s="13" t="s">
        <v>62</v>
      </c>
      <c r="R9" s="15" t="s">
        <v>63</v>
      </c>
      <c r="S9" s="16"/>
      <c r="T9" s="11"/>
      <c r="U9" s="9" t="str">
        <f>HYPERLINK("https://media.infra-m.ru/2128/2128507/cover/2128507.jpg", "Обложка")</f>
        <v>Обложка</v>
      </c>
      <c r="V9" s="9" t="str">
        <f>HYPERLINK("https://znanium.ru/catalog/product/2128507", "Ознакомиться")</f>
        <v>Ознакомиться</v>
      </c>
      <c r="W9" s="13" t="s">
        <v>57</v>
      </c>
      <c r="X9" s="11"/>
      <c r="Y9" s="11"/>
    </row>
    <row r="10" spans="1:25" s="8" customFormat="1" ht="51.95" customHeight="1" x14ac:dyDescent="0.2">
      <c r="A10" s="29">
        <v>0</v>
      </c>
      <c r="B10" s="11" t="s">
        <v>91</v>
      </c>
      <c r="C10" s="12">
        <v>390</v>
      </c>
      <c r="D10" s="13" t="s">
        <v>92</v>
      </c>
      <c r="E10" s="13" t="s">
        <v>84</v>
      </c>
      <c r="F10" s="13" t="s">
        <v>85</v>
      </c>
      <c r="G10" s="11" t="s">
        <v>86</v>
      </c>
      <c r="H10" s="11" t="s">
        <v>35</v>
      </c>
      <c r="I10" s="13" t="s">
        <v>51</v>
      </c>
      <c r="J10" s="14">
        <v>1</v>
      </c>
      <c r="K10" s="14">
        <v>83</v>
      </c>
      <c r="L10" s="14">
        <v>2024</v>
      </c>
      <c r="M10" s="13" t="s">
        <v>93</v>
      </c>
      <c r="N10" s="13" t="s">
        <v>38</v>
      </c>
      <c r="O10" s="13" t="s">
        <v>39</v>
      </c>
      <c r="P10" s="11" t="s">
        <v>88</v>
      </c>
      <c r="Q10" s="13" t="s">
        <v>54</v>
      </c>
      <c r="R10" s="15" t="s">
        <v>94</v>
      </c>
      <c r="S10" s="16" t="s">
        <v>95</v>
      </c>
      <c r="T10" s="11" t="s">
        <v>90</v>
      </c>
      <c r="U10" s="9" t="str">
        <f>HYPERLINK("https://media.infra-m.ru/2107/2107387/cover/2107387.jpg", "Обложка")</f>
        <v>Обложка</v>
      </c>
      <c r="V10" s="9" t="str">
        <f>HYPERLINK("https://znanium.ru/catalog/product/2107387", "Ознакомиться")</f>
        <v>Ознакомиться</v>
      </c>
      <c r="W10" s="13" t="s">
        <v>72</v>
      </c>
      <c r="X10" s="11"/>
      <c r="Y10" s="11"/>
    </row>
    <row r="11" spans="1:25" s="3" customFormat="1" ht="51.95" customHeight="1" x14ac:dyDescent="0.2">
      <c r="A11" s="29">
        <v>0</v>
      </c>
      <c r="B11" s="11" t="s">
        <v>96</v>
      </c>
      <c r="C11" s="12">
        <v>740</v>
      </c>
      <c r="D11" s="13" t="s">
        <v>97</v>
      </c>
      <c r="E11" s="13" t="s">
        <v>98</v>
      </c>
      <c r="F11" s="13" t="s">
        <v>99</v>
      </c>
      <c r="G11" s="11" t="s">
        <v>49</v>
      </c>
      <c r="H11" s="11" t="s">
        <v>35</v>
      </c>
      <c r="I11" s="13" t="s">
        <v>51</v>
      </c>
      <c r="J11" s="14">
        <v>1</v>
      </c>
      <c r="K11" s="14">
        <v>160</v>
      </c>
      <c r="L11" s="14">
        <v>2024</v>
      </c>
      <c r="M11" s="13" t="s">
        <v>100</v>
      </c>
      <c r="N11" s="13" t="s">
        <v>38</v>
      </c>
      <c r="O11" s="13" t="s">
        <v>39</v>
      </c>
      <c r="P11" s="11" t="s">
        <v>53</v>
      </c>
      <c r="Q11" s="13" t="s">
        <v>54</v>
      </c>
      <c r="R11" s="15" t="s">
        <v>55</v>
      </c>
      <c r="S11" s="16" t="s">
        <v>56</v>
      </c>
      <c r="T11" s="11"/>
      <c r="U11" s="9" t="str">
        <f>HYPERLINK("https://media.infra-m.ru/2128/2128534/cover/2128534.jpg", "Обложка")</f>
        <v>Обложка</v>
      </c>
      <c r="V11" s="9" t="str">
        <f>HYPERLINK("https://znanium.ru/catalog/product/2128534", "Ознакомиться")</f>
        <v>Ознакомиться</v>
      </c>
      <c r="W11" s="13" t="s">
        <v>72</v>
      </c>
      <c r="X11" s="11"/>
      <c r="Y11" s="11"/>
    </row>
    <row r="12" spans="1:25" s="3" customFormat="1" ht="51.95" customHeight="1" x14ac:dyDescent="0.2">
      <c r="A12" s="29">
        <v>0</v>
      </c>
      <c r="B12" s="11" t="s">
        <v>101</v>
      </c>
      <c r="C12" s="12">
        <v>520</v>
      </c>
      <c r="D12" s="13" t="s">
        <v>102</v>
      </c>
      <c r="E12" s="13" t="s">
        <v>98</v>
      </c>
      <c r="F12" s="13" t="s">
        <v>99</v>
      </c>
      <c r="G12" s="11" t="s">
        <v>34</v>
      </c>
      <c r="H12" s="11" t="s">
        <v>35</v>
      </c>
      <c r="I12" s="13" t="s">
        <v>103</v>
      </c>
      <c r="J12" s="14">
        <v>1</v>
      </c>
      <c r="K12" s="14">
        <v>160</v>
      </c>
      <c r="L12" s="14">
        <v>2019</v>
      </c>
      <c r="M12" s="13" t="s">
        <v>104</v>
      </c>
      <c r="N12" s="13" t="s">
        <v>38</v>
      </c>
      <c r="O12" s="13" t="s">
        <v>39</v>
      </c>
      <c r="P12" s="11" t="s">
        <v>105</v>
      </c>
      <c r="Q12" s="13" t="s">
        <v>106</v>
      </c>
      <c r="R12" s="15" t="s">
        <v>107</v>
      </c>
      <c r="S12" s="16"/>
      <c r="T12" s="11"/>
      <c r="U12" s="18"/>
      <c r="V12" s="9" t="str">
        <f>HYPERLINK("https://znanium.ru/catalog/product/1972694", "Ознакомиться")</f>
        <v>Ознакомиться</v>
      </c>
      <c r="W12" s="13" t="s">
        <v>72</v>
      </c>
      <c r="X12" s="11"/>
      <c r="Y12" s="11"/>
    </row>
    <row r="13" spans="1:25" s="3" customFormat="1" ht="51.95" customHeight="1" x14ac:dyDescent="0.2">
      <c r="A13" s="29">
        <v>0</v>
      </c>
      <c r="B13" s="11" t="s">
        <v>142</v>
      </c>
      <c r="C13" s="17">
        <v>1180</v>
      </c>
      <c r="D13" s="13" t="s">
        <v>143</v>
      </c>
      <c r="E13" s="13" t="s">
        <v>144</v>
      </c>
      <c r="F13" s="13" t="s">
        <v>145</v>
      </c>
      <c r="G13" s="11" t="s">
        <v>86</v>
      </c>
      <c r="H13" s="11" t="s">
        <v>35</v>
      </c>
      <c r="I13" s="13" t="s">
        <v>146</v>
      </c>
      <c r="J13" s="14">
        <v>1</v>
      </c>
      <c r="K13" s="14">
        <v>248</v>
      </c>
      <c r="L13" s="14">
        <v>2024</v>
      </c>
      <c r="M13" s="13" t="s">
        <v>147</v>
      </c>
      <c r="N13" s="13" t="s">
        <v>38</v>
      </c>
      <c r="O13" s="13" t="s">
        <v>39</v>
      </c>
      <c r="P13" s="11" t="s">
        <v>40</v>
      </c>
      <c r="Q13" s="13" t="s">
        <v>41</v>
      </c>
      <c r="R13" s="15" t="s">
        <v>148</v>
      </c>
      <c r="S13" s="16"/>
      <c r="T13" s="11"/>
      <c r="U13" s="9" t="str">
        <f>HYPERLINK("https://media.infra-m.ru/2078/2078368/cover/2078368.jpg", "Обложка")</f>
        <v>Обложка</v>
      </c>
      <c r="V13" s="18"/>
      <c r="W13" s="13" t="s">
        <v>149</v>
      </c>
      <c r="X13" s="11"/>
      <c r="Y13" s="11"/>
    </row>
    <row r="14" spans="1:25" s="8" customFormat="1" ht="51.95" customHeight="1" x14ac:dyDescent="0.2">
      <c r="A14" s="29">
        <v>0</v>
      </c>
      <c r="B14" s="11" t="s">
        <v>161</v>
      </c>
      <c r="C14" s="17">
        <v>1420</v>
      </c>
      <c r="D14" s="13" t="s">
        <v>162</v>
      </c>
      <c r="E14" s="13" t="s">
        <v>152</v>
      </c>
      <c r="F14" s="13" t="s">
        <v>153</v>
      </c>
      <c r="G14" s="11" t="s">
        <v>49</v>
      </c>
      <c r="H14" s="11" t="s">
        <v>35</v>
      </c>
      <c r="I14" s="13" t="s">
        <v>103</v>
      </c>
      <c r="J14" s="14">
        <v>1</v>
      </c>
      <c r="K14" s="14">
        <v>308</v>
      </c>
      <c r="L14" s="14">
        <v>2024</v>
      </c>
      <c r="M14" s="13" t="s">
        <v>163</v>
      </c>
      <c r="N14" s="13" t="s">
        <v>38</v>
      </c>
      <c r="O14" s="13" t="s">
        <v>39</v>
      </c>
      <c r="P14" s="11" t="s">
        <v>88</v>
      </c>
      <c r="Q14" s="13" t="s">
        <v>78</v>
      </c>
      <c r="R14" s="15" t="s">
        <v>164</v>
      </c>
      <c r="S14" s="16"/>
      <c r="T14" s="11"/>
      <c r="U14" s="9" t="str">
        <f>HYPERLINK("https://media.infra-m.ru/2084/2084499/cover/2084499.jpg", "Обложка")</f>
        <v>Обложка</v>
      </c>
      <c r="V14" s="9" t="str">
        <f>HYPERLINK("https://znanium.ru/catalog/product/2084499", "Ознакомиться")</f>
        <v>Ознакомиться</v>
      </c>
      <c r="W14" s="13" t="s">
        <v>156</v>
      </c>
      <c r="X14" s="11"/>
      <c r="Y14" s="11"/>
    </row>
    <row r="15" spans="1:25" s="8" customFormat="1" ht="51.95" customHeight="1" x14ac:dyDescent="0.2">
      <c r="A15" s="29">
        <v>0</v>
      </c>
      <c r="B15" s="11" t="s">
        <v>172</v>
      </c>
      <c r="C15" s="12">
        <v>643</v>
      </c>
      <c r="D15" s="13" t="s">
        <v>173</v>
      </c>
      <c r="E15" s="13" t="s">
        <v>174</v>
      </c>
      <c r="F15" s="13" t="s">
        <v>175</v>
      </c>
      <c r="G15" s="11" t="s">
        <v>86</v>
      </c>
      <c r="H15" s="11" t="s">
        <v>35</v>
      </c>
      <c r="I15" s="13" t="s">
        <v>176</v>
      </c>
      <c r="J15" s="14">
        <v>1</v>
      </c>
      <c r="K15" s="14">
        <v>206</v>
      </c>
      <c r="L15" s="14">
        <v>2024</v>
      </c>
      <c r="M15" s="13" t="s">
        <v>177</v>
      </c>
      <c r="N15" s="13" t="s">
        <v>38</v>
      </c>
      <c r="O15" s="13" t="s">
        <v>39</v>
      </c>
      <c r="P15" s="11" t="s">
        <v>178</v>
      </c>
      <c r="Q15" s="13" t="s">
        <v>179</v>
      </c>
      <c r="R15" s="15" t="s">
        <v>180</v>
      </c>
      <c r="S15" s="16"/>
      <c r="T15" s="11"/>
      <c r="U15" s="9" t="str">
        <f>HYPERLINK("https://media.infra-m.ru/2094/2094494/cover/2094494.jpg", "Обложка")</f>
        <v>Обложка</v>
      </c>
      <c r="V15" s="9" t="str">
        <f>HYPERLINK("https://znanium.ru/catalog/product/2094494", "Ознакомиться")</f>
        <v>Ознакомиться</v>
      </c>
      <c r="W15" s="13" t="s">
        <v>181</v>
      </c>
      <c r="X15" s="11"/>
      <c r="Y15" s="11"/>
    </row>
    <row r="16" spans="1:25" s="8" customFormat="1" ht="51.95" customHeight="1" x14ac:dyDescent="0.2">
      <c r="A16" s="29">
        <v>0</v>
      </c>
      <c r="B16" s="11" t="s">
        <v>239</v>
      </c>
      <c r="C16" s="12">
        <v>810</v>
      </c>
      <c r="D16" s="13" t="s">
        <v>240</v>
      </c>
      <c r="E16" s="13" t="s">
        <v>241</v>
      </c>
      <c r="F16" s="13" t="s">
        <v>242</v>
      </c>
      <c r="G16" s="11" t="s">
        <v>86</v>
      </c>
      <c r="H16" s="11" t="s">
        <v>50</v>
      </c>
      <c r="I16" s="13" t="s">
        <v>60</v>
      </c>
      <c r="J16" s="14">
        <v>1</v>
      </c>
      <c r="K16" s="14">
        <v>175</v>
      </c>
      <c r="L16" s="14">
        <v>2024</v>
      </c>
      <c r="M16" s="13" t="s">
        <v>243</v>
      </c>
      <c r="N16" s="13" t="s">
        <v>38</v>
      </c>
      <c r="O16" s="13" t="s">
        <v>39</v>
      </c>
      <c r="P16" s="11" t="s">
        <v>53</v>
      </c>
      <c r="Q16" s="13" t="s">
        <v>78</v>
      </c>
      <c r="R16" s="15" t="s">
        <v>244</v>
      </c>
      <c r="S16" s="16" t="s">
        <v>245</v>
      </c>
      <c r="T16" s="11"/>
      <c r="U16" s="9" t="str">
        <f>HYPERLINK("https://media.infra-m.ru/2082/2082906/cover/2082906.jpg", "Обложка")</f>
        <v>Обложка</v>
      </c>
      <c r="V16" s="9" t="str">
        <f>HYPERLINK("https://znanium.ru/catalog/product/2082906", "Ознакомиться")</f>
        <v>Ознакомиться</v>
      </c>
      <c r="W16" s="13" t="s">
        <v>81</v>
      </c>
      <c r="X16" s="11"/>
      <c r="Y16" s="11"/>
    </row>
    <row r="17" spans="1:25" s="3" customFormat="1" ht="51.95" customHeight="1" x14ac:dyDescent="0.2">
      <c r="A17" s="29">
        <v>0</v>
      </c>
      <c r="B17" s="11" t="s">
        <v>253</v>
      </c>
      <c r="C17" s="12">
        <v>890</v>
      </c>
      <c r="D17" s="13" t="s">
        <v>254</v>
      </c>
      <c r="E17" s="13" t="s">
        <v>255</v>
      </c>
      <c r="F17" s="13" t="s">
        <v>256</v>
      </c>
      <c r="G17" s="11" t="s">
        <v>49</v>
      </c>
      <c r="H17" s="11" t="s">
        <v>50</v>
      </c>
      <c r="I17" s="13" t="s">
        <v>68</v>
      </c>
      <c r="J17" s="14">
        <v>1</v>
      </c>
      <c r="K17" s="14">
        <v>192</v>
      </c>
      <c r="L17" s="14">
        <v>2024</v>
      </c>
      <c r="M17" s="13" t="s">
        <v>257</v>
      </c>
      <c r="N17" s="13" t="s">
        <v>38</v>
      </c>
      <c r="O17" s="13" t="s">
        <v>39</v>
      </c>
      <c r="P17" s="11" t="s">
        <v>53</v>
      </c>
      <c r="Q17" s="13" t="s">
        <v>62</v>
      </c>
      <c r="R17" s="15" t="s">
        <v>258</v>
      </c>
      <c r="S17" s="16" t="s">
        <v>259</v>
      </c>
      <c r="T17" s="11"/>
      <c r="U17" s="9" t="str">
        <f>HYPERLINK("https://media.infra-m.ru/2082/2082907/cover/2082907.jpg", "Обложка")</f>
        <v>Обложка</v>
      </c>
      <c r="V17" s="9" t="str">
        <f>HYPERLINK("https://znanium.ru/catalog/product/2082907", "Ознакомиться")</f>
        <v>Ознакомиться</v>
      </c>
      <c r="W17" s="13" t="s">
        <v>81</v>
      </c>
      <c r="X17" s="11"/>
      <c r="Y17" s="11"/>
    </row>
    <row r="18" spans="1:25" s="3" customFormat="1" ht="51.95" customHeight="1" x14ac:dyDescent="0.2">
      <c r="A18" s="29">
        <v>0</v>
      </c>
      <c r="B18" s="11" t="s">
        <v>267</v>
      </c>
      <c r="C18" s="12">
        <v>694</v>
      </c>
      <c r="D18" s="13" t="s">
        <v>268</v>
      </c>
      <c r="E18" s="13" t="s">
        <v>269</v>
      </c>
      <c r="F18" s="13" t="s">
        <v>270</v>
      </c>
      <c r="G18" s="11" t="s">
        <v>34</v>
      </c>
      <c r="H18" s="11" t="s">
        <v>35</v>
      </c>
      <c r="I18" s="13" t="s">
        <v>103</v>
      </c>
      <c r="J18" s="14">
        <v>1</v>
      </c>
      <c r="K18" s="14">
        <v>152</v>
      </c>
      <c r="L18" s="14">
        <v>2024</v>
      </c>
      <c r="M18" s="13" t="s">
        <v>271</v>
      </c>
      <c r="N18" s="13" t="s">
        <v>38</v>
      </c>
      <c r="O18" s="13" t="s">
        <v>39</v>
      </c>
      <c r="P18" s="11" t="s">
        <v>272</v>
      </c>
      <c r="Q18" s="13" t="s">
        <v>78</v>
      </c>
      <c r="R18" s="15" t="s">
        <v>273</v>
      </c>
      <c r="S18" s="16"/>
      <c r="T18" s="11"/>
      <c r="U18" s="9" t="str">
        <f>HYPERLINK("https://media.infra-m.ru/2118/2118582/cover/2118582.jpg", "Обложка")</f>
        <v>Обложка</v>
      </c>
      <c r="V18" s="9" t="str">
        <f>HYPERLINK("https://znanium.ru/catalog/product/2038323", "Ознакомиться")</f>
        <v>Ознакомиться</v>
      </c>
      <c r="W18" s="13" t="s">
        <v>274</v>
      </c>
      <c r="X18" s="11"/>
      <c r="Y18" s="11"/>
    </row>
    <row r="19" spans="1:25" s="3" customFormat="1" ht="51.95" customHeight="1" x14ac:dyDescent="0.2">
      <c r="A19" s="29">
        <v>0</v>
      </c>
      <c r="B19" s="11" t="s">
        <v>295</v>
      </c>
      <c r="C19" s="12">
        <v>920</v>
      </c>
      <c r="D19" s="13" t="s">
        <v>296</v>
      </c>
      <c r="E19" s="13" t="s">
        <v>297</v>
      </c>
      <c r="F19" s="13" t="s">
        <v>298</v>
      </c>
      <c r="G19" s="11" t="s">
        <v>49</v>
      </c>
      <c r="H19" s="11" t="s">
        <v>50</v>
      </c>
      <c r="I19" s="13" t="s">
        <v>51</v>
      </c>
      <c r="J19" s="14">
        <v>1</v>
      </c>
      <c r="K19" s="14">
        <v>192</v>
      </c>
      <c r="L19" s="14">
        <v>2024</v>
      </c>
      <c r="M19" s="13" t="s">
        <v>299</v>
      </c>
      <c r="N19" s="13" t="s">
        <v>38</v>
      </c>
      <c r="O19" s="13" t="s">
        <v>39</v>
      </c>
      <c r="P19" s="11" t="s">
        <v>53</v>
      </c>
      <c r="Q19" s="13" t="s">
        <v>54</v>
      </c>
      <c r="R19" s="15" t="s">
        <v>300</v>
      </c>
      <c r="S19" s="16" t="s">
        <v>56</v>
      </c>
      <c r="T19" s="11"/>
      <c r="U19" s="9" t="str">
        <f>HYPERLINK("https://media.infra-m.ru/2078/2078392/cover/2078392.jpg", "Обложка")</f>
        <v>Обложка</v>
      </c>
      <c r="V19" s="9" t="str">
        <f>HYPERLINK("https://znanium.ru/catalog/product/2078392", "Ознакомиться")</f>
        <v>Ознакомиться</v>
      </c>
      <c r="W19" s="13" t="s">
        <v>81</v>
      </c>
      <c r="X19" s="11"/>
      <c r="Y19" s="11"/>
    </row>
    <row r="20" spans="1:25" s="3" customFormat="1" ht="51.95" customHeight="1" x14ac:dyDescent="0.2">
      <c r="A20" s="29">
        <v>0</v>
      </c>
      <c r="B20" s="11" t="s">
        <v>323</v>
      </c>
      <c r="C20" s="12">
        <v>804</v>
      </c>
      <c r="D20" s="13" t="s">
        <v>324</v>
      </c>
      <c r="E20" s="13" t="s">
        <v>325</v>
      </c>
      <c r="F20" s="13" t="s">
        <v>326</v>
      </c>
      <c r="G20" s="11" t="s">
        <v>86</v>
      </c>
      <c r="H20" s="11" t="s">
        <v>50</v>
      </c>
      <c r="I20" s="13" t="s">
        <v>60</v>
      </c>
      <c r="J20" s="14">
        <v>1</v>
      </c>
      <c r="K20" s="14">
        <v>176</v>
      </c>
      <c r="L20" s="14">
        <v>2024</v>
      </c>
      <c r="M20" s="13" t="s">
        <v>327</v>
      </c>
      <c r="N20" s="13" t="s">
        <v>38</v>
      </c>
      <c r="O20" s="13" t="s">
        <v>39</v>
      </c>
      <c r="P20" s="11" t="s">
        <v>88</v>
      </c>
      <c r="Q20" s="13" t="s">
        <v>62</v>
      </c>
      <c r="R20" s="15" t="s">
        <v>70</v>
      </c>
      <c r="S20" s="16"/>
      <c r="T20" s="11"/>
      <c r="U20" s="9" t="str">
        <f>HYPERLINK("https://media.infra-m.ru/2104/2104119/cover/2104119.jpg", "Обложка")</f>
        <v>Обложка</v>
      </c>
      <c r="V20" s="9" t="str">
        <f>HYPERLINK("https://znanium.ru/catalog/product/925864", "Ознакомиться")</f>
        <v>Ознакомиться</v>
      </c>
      <c r="W20" s="13" t="s">
        <v>81</v>
      </c>
      <c r="X20" s="11"/>
      <c r="Y20" s="11"/>
    </row>
    <row r="21" spans="1:25" s="3" customFormat="1" ht="44.1" customHeight="1" x14ac:dyDescent="0.2">
      <c r="A21" s="29">
        <v>0</v>
      </c>
      <c r="B21" s="11" t="s">
        <v>334</v>
      </c>
      <c r="C21" s="12">
        <v>770</v>
      </c>
      <c r="D21" s="13" t="s">
        <v>335</v>
      </c>
      <c r="E21" s="13" t="s">
        <v>336</v>
      </c>
      <c r="F21" s="13" t="s">
        <v>337</v>
      </c>
      <c r="G21" s="11" t="s">
        <v>49</v>
      </c>
      <c r="H21" s="11" t="s">
        <v>35</v>
      </c>
      <c r="I21" s="13" t="s">
        <v>103</v>
      </c>
      <c r="J21" s="14">
        <v>1</v>
      </c>
      <c r="K21" s="14">
        <v>167</v>
      </c>
      <c r="L21" s="14">
        <v>2024</v>
      </c>
      <c r="M21" s="13" t="s">
        <v>338</v>
      </c>
      <c r="N21" s="13" t="s">
        <v>38</v>
      </c>
      <c r="O21" s="13" t="s">
        <v>39</v>
      </c>
      <c r="P21" s="11" t="s">
        <v>53</v>
      </c>
      <c r="Q21" s="13" t="s">
        <v>41</v>
      </c>
      <c r="R21" s="15" t="s">
        <v>42</v>
      </c>
      <c r="S21" s="16"/>
      <c r="T21" s="11"/>
      <c r="U21" s="9" t="str">
        <f>HYPERLINK("https://media.infra-m.ru/2118/2118099/cover/2118099.jpg", "Обложка")</f>
        <v>Обложка</v>
      </c>
      <c r="V21" s="9" t="str">
        <f>HYPERLINK("https://znanium.ru/catalog/product/2118099", "Ознакомиться")</f>
        <v>Ознакомиться</v>
      </c>
      <c r="W21" s="13" t="s">
        <v>72</v>
      </c>
      <c r="X21" s="11"/>
      <c r="Y21" s="11"/>
    </row>
    <row r="22" spans="1:25" s="8" customFormat="1" ht="44.1" customHeight="1" x14ac:dyDescent="0.2">
      <c r="A22" s="29">
        <v>0</v>
      </c>
      <c r="B22" s="11" t="s">
        <v>371</v>
      </c>
      <c r="C22" s="12">
        <v>724.9</v>
      </c>
      <c r="D22" s="13" t="s">
        <v>372</v>
      </c>
      <c r="E22" s="13" t="s">
        <v>373</v>
      </c>
      <c r="F22" s="13" t="s">
        <v>374</v>
      </c>
      <c r="G22" s="11" t="s">
        <v>86</v>
      </c>
      <c r="H22" s="11" t="s">
        <v>50</v>
      </c>
      <c r="I22" s="13" t="s">
        <v>68</v>
      </c>
      <c r="J22" s="14">
        <v>1</v>
      </c>
      <c r="K22" s="14">
        <v>160</v>
      </c>
      <c r="L22" s="14">
        <v>2023</v>
      </c>
      <c r="M22" s="13" t="s">
        <v>375</v>
      </c>
      <c r="N22" s="13" t="s">
        <v>38</v>
      </c>
      <c r="O22" s="13" t="s">
        <v>39</v>
      </c>
      <c r="P22" s="11" t="s">
        <v>53</v>
      </c>
      <c r="Q22" s="13" t="s">
        <v>62</v>
      </c>
      <c r="R22" s="15" t="s">
        <v>376</v>
      </c>
      <c r="S22" s="16" t="s">
        <v>377</v>
      </c>
      <c r="T22" s="11"/>
      <c r="U22" s="9" t="str">
        <f>HYPERLINK("https://media.infra-m.ru/1929/1929150/cover/1929150.jpg", "Обложка")</f>
        <v>Обложка</v>
      </c>
      <c r="V22" s="9" t="str">
        <f>HYPERLINK("https://znanium.ru/catalog/product/1680146", "Ознакомиться")</f>
        <v>Ознакомиться</v>
      </c>
      <c r="W22" s="13" t="s">
        <v>81</v>
      </c>
      <c r="X22" s="11"/>
      <c r="Y22" s="11"/>
    </row>
    <row r="23" spans="1:25" s="3" customFormat="1" ht="51.95" customHeight="1" x14ac:dyDescent="0.2">
      <c r="A23" s="29">
        <v>0</v>
      </c>
      <c r="B23" s="11" t="s">
        <v>389</v>
      </c>
      <c r="C23" s="12">
        <v>874</v>
      </c>
      <c r="D23" s="13" t="s">
        <v>390</v>
      </c>
      <c r="E23" s="13" t="s">
        <v>391</v>
      </c>
      <c r="F23" s="13" t="s">
        <v>392</v>
      </c>
      <c r="G23" s="11" t="s">
        <v>86</v>
      </c>
      <c r="H23" s="11" t="s">
        <v>50</v>
      </c>
      <c r="I23" s="13" t="s">
        <v>68</v>
      </c>
      <c r="J23" s="14">
        <v>1</v>
      </c>
      <c r="K23" s="14">
        <v>191</v>
      </c>
      <c r="L23" s="14">
        <v>2024</v>
      </c>
      <c r="M23" s="13" t="s">
        <v>393</v>
      </c>
      <c r="N23" s="13" t="s">
        <v>38</v>
      </c>
      <c r="O23" s="13" t="s">
        <v>39</v>
      </c>
      <c r="P23" s="11" t="s">
        <v>53</v>
      </c>
      <c r="Q23" s="13" t="s">
        <v>62</v>
      </c>
      <c r="R23" s="15" t="s">
        <v>79</v>
      </c>
      <c r="S23" s="16" t="s">
        <v>394</v>
      </c>
      <c r="T23" s="11"/>
      <c r="U23" s="9" t="str">
        <f>HYPERLINK("https://media.infra-m.ru/2102/2102721/cover/2102721.jpg", "Обложка")</f>
        <v>Обложка</v>
      </c>
      <c r="V23" s="9" t="str">
        <f>HYPERLINK("https://znanium.ru/catalog/product/1134540", "Ознакомиться")</f>
        <v>Ознакомиться</v>
      </c>
      <c r="W23" s="13" t="s">
        <v>81</v>
      </c>
      <c r="X23" s="11"/>
      <c r="Y23" s="11"/>
    </row>
    <row r="24" spans="1:25" s="3" customFormat="1" ht="51.95" customHeight="1" x14ac:dyDescent="0.2">
      <c r="A24" s="29">
        <v>0</v>
      </c>
      <c r="B24" s="11" t="s">
        <v>395</v>
      </c>
      <c r="C24" s="12">
        <v>910</v>
      </c>
      <c r="D24" s="13" t="s">
        <v>396</v>
      </c>
      <c r="E24" s="13" t="s">
        <v>397</v>
      </c>
      <c r="F24" s="13" t="s">
        <v>398</v>
      </c>
      <c r="G24" s="11" t="s">
        <v>49</v>
      </c>
      <c r="H24" s="11" t="s">
        <v>35</v>
      </c>
      <c r="I24" s="13" t="s">
        <v>103</v>
      </c>
      <c r="J24" s="14">
        <v>1</v>
      </c>
      <c r="K24" s="14">
        <v>198</v>
      </c>
      <c r="L24" s="14">
        <v>2024</v>
      </c>
      <c r="M24" s="13" t="s">
        <v>399</v>
      </c>
      <c r="N24" s="13" t="s">
        <v>38</v>
      </c>
      <c r="O24" s="13" t="s">
        <v>39</v>
      </c>
      <c r="P24" s="11" t="s">
        <v>88</v>
      </c>
      <c r="Q24" s="13" t="s">
        <v>62</v>
      </c>
      <c r="R24" s="15" t="s">
        <v>223</v>
      </c>
      <c r="S24" s="16" t="s">
        <v>400</v>
      </c>
      <c r="T24" s="11"/>
      <c r="U24" s="9" t="str">
        <f>HYPERLINK("https://media.infra-m.ru/2080/2080363/cover/2080363.jpg", "Обложка")</f>
        <v>Обложка</v>
      </c>
      <c r="V24" s="9" t="str">
        <f>HYPERLINK("https://znanium.ru/catalog/product/2080363", "Ознакомиться")</f>
        <v>Ознакомиться</v>
      </c>
      <c r="W24" s="13" t="s">
        <v>115</v>
      </c>
      <c r="X24" s="11"/>
      <c r="Y24" s="11"/>
    </row>
    <row r="25" spans="1:25" s="8" customFormat="1" ht="42" customHeight="1" x14ac:dyDescent="0.2">
      <c r="A25" s="29">
        <v>0</v>
      </c>
      <c r="B25" s="11" t="s">
        <v>405</v>
      </c>
      <c r="C25" s="12">
        <v>880</v>
      </c>
      <c r="D25" s="13" t="s">
        <v>406</v>
      </c>
      <c r="E25" s="13" t="s">
        <v>407</v>
      </c>
      <c r="F25" s="13" t="s">
        <v>408</v>
      </c>
      <c r="G25" s="11" t="s">
        <v>49</v>
      </c>
      <c r="H25" s="11" t="s">
        <v>35</v>
      </c>
      <c r="I25" s="13" t="s">
        <v>103</v>
      </c>
      <c r="J25" s="14">
        <v>1</v>
      </c>
      <c r="K25" s="14">
        <v>191</v>
      </c>
      <c r="L25" s="14">
        <v>2024</v>
      </c>
      <c r="M25" s="13" t="s">
        <v>409</v>
      </c>
      <c r="N25" s="13" t="s">
        <v>38</v>
      </c>
      <c r="O25" s="13" t="s">
        <v>39</v>
      </c>
      <c r="P25" s="11" t="s">
        <v>53</v>
      </c>
      <c r="Q25" s="13" t="s">
        <v>41</v>
      </c>
      <c r="R25" s="15" t="s">
        <v>410</v>
      </c>
      <c r="S25" s="16"/>
      <c r="T25" s="11"/>
      <c r="U25" s="9" t="str">
        <f>HYPERLINK("https://media.infra-m.ru/2085/2085047/cover/2085047.jpg", "Обложка")</f>
        <v>Обложка</v>
      </c>
      <c r="V25" s="9" t="str">
        <f>HYPERLINK("https://znanium.ru/catalog/product/2085047", "Ознакомиться")</f>
        <v>Ознакомиться</v>
      </c>
      <c r="W25" s="13" t="s">
        <v>115</v>
      </c>
      <c r="X25" s="11"/>
      <c r="Y25" s="11"/>
    </row>
    <row r="26" spans="1:25" s="3" customFormat="1" ht="42" customHeight="1" x14ac:dyDescent="0.2">
      <c r="A26" s="29">
        <v>0</v>
      </c>
      <c r="B26" s="11" t="s">
        <v>428</v>
      </c>
      <c r="C26" s="12">
        <v>970</v>
      </c>
      <c r="D26" s="13" t="s">
        <v>429</v>
      </c>
      <c r="E26" s="13" t="s">
        <v>430</v>
      </c>
      <c r="F26" s="13" t="s">
        <v>431</v>
      </c>
      <c r="G26" s="11" t="s">
        <v>49</v>
      </c>
      <c r="H26" s="11" t="s">
        <v>35</v>
      </c>
      <c r="I26" s="13" t="s">
        <v>36</v>
      </c>
      <c r="J26" s="14">
        <v>1</v>
      </c>
      <c r="K26" s="14">
        <v>210</v>
      </c>
      <c r="L26" s="14">
        <v>2024</v>
      </c>
      <c r="M26" s="13" t="s">
        <v>432</v>
      </c>
      <c r="N26" s="13" t="s">
        <v>38</v>
      </c>
      <c r="O26" s="13" t="s">
        <v>39</v>
      </c>
      <c r="P26" s="11" t="s">
        <v>40</v>
      </c>
      <c r="Q26" s="13" t="s">
        <v>41</v>
      </c>
      <c r="R26" s="15" t="s">
        <v>433</v>
      </c>
      <c r="S26" s="16"/>
      <c r="T26" s="11"/>
      <c r="U26" s="9" t="str">
        <f>HYPERLINK("https://media.infra-m.ru/2052/2052445/cover/2052445.jpg", "Обложка")</f>
        <v>Обложка</v>
      </c>
      <c r="V26" s="9" t="str">
        <f>HYPERLINK("https://znanium.ru/catalog/product/2052445", "Ознакомиться")</f>
        <v>Ознакомиться</v>
      </c>
      <c r="W26" s="13" t="s">
        <v>43</v>
      </c>
      <c r="X26" s="11"/>
      <c r="Y26" s="11"/>
    </row>
    <row r="27" spans="1:25" s="8" customFormat="1" ht="51.95" customHeight="1" x14ac:dyDescent="0.2">
      <c r="A27" s="29">
        <v>0</v>
      </c>
      <c r="B27" s="11" t="s">
        <v>434</v>
      </c>
      <c r="C27" s="12">
        <v>750</v>
      </c>
      <c r="D27" s="13" t="s">
        <v>435</v>
      </c>
      <c r="E27" s="13" t="s">
        <v>436</v>
      </c>
      <c r="F27" s="13" t="s">
        <v>437</v>
      </c>
      <c r="G27" s="11" t="s">
        <v>49</v>
      </c>
      <c r="H27" s="11" t="s">
        <v>35</v>
      </c>
      <c r="I27" s="13" t="s">
        <v>103</v>
      </c>
      <c r="J27" s="14">
        <v>1</v>
      </c>
      <c r="K27" s="14">
        <v>162</v>
      </c>
      <c r="L27" s="14">
        <v>2023</v>
      </c>
      <c r="M27" s="13" t="s">
        <v>438</v>
      </c>
      <c r="N27" s="13" t="s">
        <v>38</v>
      </c>
      <c r="O27" s="13" t="s">
        <v>39</v>
      </c>
      <c r="P27" s="11" t="s">
        <v>439</v>
      </c>
      <c r="Q27" s="13" t="s">
        <v>78</v>
      </c>
      <c r="R27" s="15" t="s">
        <v>170</v>
      </c>
      <c r="S27" s="16" t="s">
        <v>440</v>
      </c>
      <c r="T27" s="11"/>
      <c r="U27" s="9" t="str">
        <f>HYPERLINK("https://media.infra-m.ru/2048/2048139/cover/2048139.jpg", "Обложка")</f>
        <v>Обложка</v>
      </c>
      <c r="V27" s="9" t="str">
        <f>HYPERLINK("https://znanium.ru/catalog/product/2048139", "Ознакомиться")</f>
        <v>Ознакомиться</v>
      </c>
      <c r="W27" s="13" t="s">
        <v>43</v>
      </c>
      <c r="X27" s="11"/>
      <c r="Y27" s="11"/>
    </row>
    <row r="28" spans="1:25" s="3" customFormat="1" ht="51.95" customHeight="1" x14ac:dyDescent="0.2">
      <c r="A28" s="29">
        <v>0</v>
      </c>
      <c r="B28" s="11" t="s">
        <v>441</v>
      </c>
      <c r="C28" s="17">
        <v>1140</v>
      </c>
      <c r="D28" s="13" t="s">
        <v>442</v>
      </c>
      <c r="E28" s="13" t="s">
        <v>443</v>
      </c>
      <c r="F28" s="13" t="s">
        <v>444</v>
      </c>
      <c r="G28" s="11" t="s">
        <v>49</v>
      </c>
      <c r="H28" s="11" t="s">
        <v>35</v>
      </c>
      <c r="I28" s="13" t="s">
        <v>51</v>
      </c>
      <c r="J28" s="14">
        <v>1</v>
      </c>
      <c r="K28" s="14">
        <v>248</v>
      </c>
      <c r="L28" s="14">
        <v>2024</v>
      </c>
      <c r="M28" s="13" t="s">
        <v>445</v>
      </c>
      <c r="N28" s="13" t="s">
        <v>38</v>
      </c>
      <c r="O28" s="13" t="s">
        <v>39</v>
      </c>
      <c r="P28" s="11" t="s">
        <v>53</v>
      </c>
      <c r="Q28" s="13" t="s">
        <v>54</v>
      </c>
      <c r="R28" s="15" t="s">
        <v>446</v>
      </c>
      <c r="S28" s="16" t="s">
        <v>447</v>
      </c>
      <c r="T28" s="11"/>
      <c r="U28" s="9" t="str">
        <f>HYPERLINK("https://media.infra-m.ru/2116/2116862/cover/2116862.jpg", "Обложка")</f>
        <v>Обложка</v>
      </c>
      <c r="V28" s="9" t="str">
        <f>HYPERLINK("https://znanium.ru/catalog/product/2116862", "Ознакомиться")</f>
        <v>Ознакомиться</v>
      </c>
      <c r="W28" s="13" t="s">
        <v>448</v>
      </c>
      <c r="X28" s="11"/>
      <c r="Y28" s="11"/>
    </row>
    <row r="29" spans="1:25" s="3" customFormat="1" ht="51.95" customHeight="1" x14ac:dyDescent="0.2">
      <c r="A29" s="29">
        <v>0</v>
      </c>
      <c r="B29" s="11" t="s">
        <v>453</v>
      </c>
      <c r="C29" s="12">
        <v>724</v>
      </c>
      <c r="D29" s="13" t="s">
        <v>454</v>
      </c>
      <c r="E29" s="13" t="s">
        <v>455</v>
      </c>
      <c r="F29" s="13" t="s">
        <v>456</v>
      </c>
      <c r="G29" s="11" t="s">
        <v>49</v>
      </c>
      <c r="H29" s="11" t="s">
        <v>35</v>
      </c>
      <c r="I29" s="13" t="s">
        <v>51</v>
      </c>
      <c r="J29" s="14">
        <v>1</v>
      </c>
      <c r="K29" s="14">
        <v>158</v>
      </c>
      <c r="L29" s="14">
        <v>2024</v>
      </c>
      <c r="M29" s="13" t="s">
        <v>457</v>
      </c>
      <c r="N29" s="13" t="s">
        <v>38</v>
      </c>
      <c r="O29" s="13" t="s">
        <v>39</v>
      </c>
      <c r="P29" s="11" t="s">
        <v>53</v>
      </c>
      <c r="Q29" s="13" t="s">
        <v>54</v>
      </c>
      <c r="R29" s="15" t="s">
        <v>55</v>
      </c>
      <c r="S29" s="16" t="s">
        <v>458</v>
      </c>
      <c r="T29" s="11"/>
      <c r="U29" s="9" t="str">
        <f>HYPERLINK("https://media.infra-m.ru/2122/2122910/cover/2122910.jpg", "Обложка")</f>
        <v>Обложка</v>
      </c>
      <c r="V29" s="9" t="str">
        <f>HYPERLINK("https://znanium.ru/catalog/product/1864118", "Ознакомиться")</f>
        <v>Ознакомиться</v>
      </c>
      <c r="W29" s="13" t="s">
        <v>448</v>
      </c>
      <c r="X29" s="11"/>
      <c r="Y29" s="11"/>
    </row>
    <row r="30" spans="1:25" s="3" customFormat="1" ht="51.95" customHeight="1" x14ac:dyDescent="0.2">
      <c r="A30" s="29">
        <v>0</v>
      </c>
      <c r="B30" s="11" t="s">
        <v>463</v>
      </c>
      <c r="C30" s="12">
        <v>890</v>
      </c>
      <c r="D30" s="13" t="s">
        <v>464</v>
      </c>
      <c r="E30" s="13" t="s">
        <v>465</v>
      </c>
      <c r="F30" s="13" t="s">
        <v>466</v>
      </c>
      <c r="G30" s="11" t="s">
        <v>49</v>
      </c>
      <c r="H30" s="11" t="s">
        <v>35</v>
      </c>
      <c r="I30" s="13" t="s">
        <v>51</v>
      </c>
      <c r="J30" s="14">
        <v>1</v>
      </c>
      <c r="K30" s="14">
        <v>192</v>
      </c>
      <c r="L30" s="14">
        <v>2024</v>
      </c>
      <c r="M30" s="13" t="s">
        <v>467</v>
      </c>
      <c r="N30" s="13" t="s">
        <v>38</v>
      </c>
      <c r="O30" s="13" t="s">
        <v>39</v>
      </c>
      <c r="P30" s="11" t="s">
        <v>53</v>
      </c>
      <c r="Q30" s="13" t="s">
        <v>54</v>
      </c>
      <c r="R30" s="15" t="s">
        <v>468</v>
      </c>
      <c r="S30" s="16" t="s">
        <v>469</v>
      </c>
      <c r="T30" s="11"/>
      <c r="U30" s="9" t="str">
        <f>HYPERLINK("https://media.infra-m.ru/2072/2072488/cover/2072488.jpg", "Обложка")</f>
        <v>Обложка</v>
      </c>
      <c r="V30" s="9" t="str">
        <f>HYPERLINK("https://znanium.ru/catalog/product/2072488", "Ознакомиться")</f>
        <v>Ознакомиться</v>
      </c>
      <c r="W30" s="13" t="s">
        <v>81</v>
      </c>
      <c r="X30" s="11"/>
      <c r="Y30" s="11"/>
    </row>
    <row r="31" spans="1:25" s="3" customFormat="1" ht="51.95" customHeight="1" x14ac:dyDescent="0.2">
      <c r="A31" s="29">
        <v>0</v>
      </c>
      <c r="B31" s="11" t="s">
        <v>470</v>
      </c>
      <c r="C31" s="12">
        <v>940</v>
      </c>
      <c r="D31" s="13" t="s">
        <v>471</v>
      </c>
      <c r="E31" s="13" t="s">
        <v>472</v>
      </c>
      <c r="F31" s="13" t="s">
        <v>466</v>
      </c>
      <c r="G31" s="11" t="s">
        <v>86</v>
      </c>
      <c r="H31" s="11" t="s">
        <v>50</v>
      </c>
      <c r="I31" s="13" t="s">
        <v>60</v>
      </c>
      <c r="J31" s="14">
        <v>1</v>
      </c>
      <c r="K31" s="14">
        <v>192</v>
      </c>
      <c r="L31" s="14">
        <v>2023</v>
      </c>
      <c r="M31" s="13" t="s">
        <v>473</v>
      </c>
      <c r="N31" s="13" t="s">
        <v>38</v>
      </c>
      <c r="O31" s="13" t="s">
        <v>39</v>
      </c>
      <c r="P31" s="11" t="s">
        <v>53</v>
      </c>
      <c r="Q31" s="13" t="s">
        <v>78</v>
      </c>
      <c r="R31" s="15" t="s">
        <v>474</v>
      </c>
      <c r="S31" s="16" t="s">
        <v>475</v>
      </c>
      <c r="T31" s="11"/>
      <c r="U31" s="9" t="str">
        <f>HYPERLINK("https://media.infra-m.ru/2055/2055787/cover/2055787.jpg", "Обложка")</f>
        <v>Обложка</v>
      </c>
      <c r="V31" s="9" t="str">
        <f>HYPERLINK("https://znanium.ru/catalog/product/2055787", "Ознакомиться")</f>
        <v>Ознакомиться</v>
      </c>
      <c r="W31" s="13" t="s">
        <v>81</v>
      </c>
      <c r="X31" s="11"/>
      <c r="Y31" s="11"/>
    </row>
    <row r="32" spans="1:25" s="3" customFormat="1" ht="51.95" customHeight="1" x14ac:dyDescent="0.2">
      <c r="A32" s="29">
        <v>0</v>
      </c>
      <c r="B32" s="11" t="s">
        <v>476</v>
      </c>
      <c r="C32" s="12">
        <v>924</v>
      </c>
      <c r="D32" s="13" t="s">
        <v>477</v>
      </c>
      <c r="E32" s="13" t="s">
        <v>478</v>
      </c>
      <c r="F32" s="13" t="s">
        <v>479</v>
      </c>
      <c r="G32" s="11" t="s">
        <v>86</v>
      </c>
      <c r="H32" s="11" t="s">
        <v>35</v>
      </c>
      <c r="I32" s="13" t="s">
        <v>36</v>
      </c>
      <c r="J32" s="14">
        <v>1</v>
      </c>
      <c r="K32" s="14">
        <v>183</v>
      </c>
      <c r="L32" s="14">
        <v>2023</v>
      </c>
      <c r="M32" s="13" t="s">
        <v>480</v>
      </c>
      <c r="N32" s="13" t="s">
        <v>38</v>
      </c>
      <c r="O32" s="13" t="s">
        <v>39</v>
      </c>
      <c r="P32" s="11" t="s">
        <v>40</v>
      </c>
      <c r="Q32" s="13" t="s">
        <v>41</v>
      </c>
      <c r="R32" s="15" t="s">
        <v>481</v>
      </c>
      <c r="S32" s="16"/>
      <c r="T32" s="11"/>
      <c r="U32" s="9" t="str">
        <f>HYPERLINK("https://media.infra-m.ru/2091/2091338/cover/2091338.jpg", "Обложка")</f>
        <v>Обложка</v>
      </c>
      <c r="V32" s="9" t="str">
        <f>HYPERLINK("https://znanium.ru/catalog/product/1971849", "Ознакомиться")</f>
        <v>Ознакомиться</v>
      </c>
      <c r="W32" s="13" t="s">
        <v>43</v>
      </c>
      <c r="X32" s="11"/>
      <c r="Y32" s="11"/>
    </row>
    <row r="33" spans="1:25" s="3" customFormat="1" ht="51.95" customHeight="1" x14ac:dyDescent="0.2">
      <c r="A33" s="29">
        <v>0</v>
      </c>
      <c r="B33" s="11" t="s">
        <v>489</v>
      </c>
      <c r="C33" s="17">
        <v>2900</v>
      </c>
      <c r="D33" s="13" t="s">
        <v>490</v>
      </c>
      <c r="E33" s="13" t="s">
        <v>491</v>
      </c>
      <c r="F33" s="13" t="s">
        <v>492</v>
      </c>
      <c r="G33" s="11" t="s">
        <v>34</v>
      </c>
      <c r="H33" s="11" t="s">
        <v>35</v>
      </c>
      <c r="I33" s="13" t="s">
        <v>176</v>
      </c>
      <c r="J33" s="14">
        <v>1</v>
      </c>
      <c r="K33" s="14">
        <v>292</v>
      </c>
      <c r="L33" s="14">
        <v>2023</v>
      </c>
      <c r="M33" s="13" t="s">
        <v>493</v>
      </c>
      <c r="N33" s="13" t="s">
        <v>38</v>
      </c>
      <c r="O33" s="13" t="s">
        <v>39</v>
      </c>
      <c r="P33" s="11" t="s">
        <v>494</v>
      </c>
      <c r="Q33" s="13" t="s">
        <v>78</v>
      </c>
      <c r="R33" s="15" t="s">
        <v>495</v>
      </c>
      <c r="S33" s="16"/>
      <c r="T33" s="11"/>
      <c r="U33" s="9" t="str">
        <f>HYPERLINK("https://media.infra-m.ru/2108/2108469/cover/2108469.jpg", "Обложка")</f>
        <v>Обложка</v>
      </c>
      <c r="V33" s="9" t="str">
        <f>HYPERLINK("https://znanium.ru/catalog/product/2108469", "Ознакомиться")</f>
        <v>Ознакомиться</v>
      </c>
      <c r="W33" s="13"/>
      <c r="X33" s="11" t="s">
        <v>496</v>
      </c>
      <c r="Y33" s="11"/>
    </row>
    <row r="34" spans="1:25" s="3" customFormat="1" ht="51.95" customHeight="1" x14ac:dyDescent="0.2">
      <c r="A34" s="29">
        <v>0</v>
      </c>
      <c r="B34" s="11" t="s">
        <v>519</v>
      </c>
      <c r="C34" s="12">
        <v>680</v>
      </c>
      <c r="D34" s="13" t="s">
        <v>520</v>
      </c>
      <c r="E34" s="13" t="s">
        <v>521</v>
      </c>
      <c r="F34" s="13" t="s">
        <v>522</v>
      </c>
      <c r="G34" s="11" t="s">
        <v>86</v>
      </c>
      <c r="H34" s="11" t="s">
        <v>35</v>
      </c>
      <c r="I34" s="13" t="s">
        <v>36</v>
      </c>
      <c r="J34" s="14">
        <v>1</v>
      </c>
      <c r="K34" s="14">
        <v>144</v>
      </c>
      <c r="L34" s="14">
        <v>2024</v>
      </c>
      <c r="M34" s="13" t="s">
        <v>523</v>
      </c>
      <c r="N34" s="13" t="s">
        <v>38</v>
      </c>
      <c r="O34" s="13" t="s">
        <v>39</v>
      </c>
      <c r="P34" s="11" t="s">
        <v>40</v>
      </c>
      <c r="Q34" s="13" t="s">
        <v>41</v>
      </c>
      <c r="R34" s="15" t="s">
        <v>524</v>
      </c>
      <c r="S34" s="16"/>
      <c r="T34" s="11"/>
      <c r="U34" s="9" t="str">
        <f>HYPERLINK("https://media.infra-m.ru/2074/2074386/cover/2074386.jpg", "Обложка")</f>
        <v>Обложка</v>
      </c>
      <c r="V34" s="9" t="str">
        <f>HYPERLINK("https://znanium.ru/catalog/product/2074386", "Ознакомиться")</f>
        <v>Ознакомиться</v>
      </c>
      <c r="W34" s="13" t="s">
        <v>72</v>
      </c>
      <c r="X34" s="11"/>
      <c r="Y34" s="11"/>
    </row>
    <row r="35" spans="1:25" s="3" customFormat="1" ht="51.95" customHeight="1" x14ac:dyDescent="0.2">
      <c r="A35" s="29">
        <v>0</v>
      </c>
      <c r="B35" s="11" t="s">
        <v>525</v>
      </c>
      <c r="C35" s="12">
        <v>294</v>
      </c>
      <c r="D35" s="13" t="s">
        <v>526</v>
      </c>
      <c r="E35" s="13" t="s">
        <v>527</v>
      </c>
      <c r="F35" s="13" t="s">
        <v>528</v>
      </c>
      <c r="G35" s="11" t="s">
        <v>86</v>
      </c>
      <c r="H35" s="11" t="s">
        <v>50</v>
      </c>
      <c r="I35" s="13" t="s">
        <v>60</v>
      </c>
      <c r="J35" s="14">
        <v>1</v>
      </c>
      <c r="K35" s="14">
        <v>64</v>
      </c>
      <c r="L35" s="14">
        <v>2024</v>
      </c>
      <c r="M35" s="13" t="s">
        <v>529</v>
      </c>
      <c r="N35" s="13" t="s">
        <v>38</v>
      </c>
      <c r="O35" s="13" t="s">
        <v>39</v>
      </c>
      <c r="P35" s="11" t="s">
        <v>53</v>
      </c>
      <c r="Q35" s="13" t="s">
        <v>62</v>
      </c>
      <c r="R35" s="15" t="s">
        <v>530</v>
      </c>
      <c r="S35" s="16"/>
      <c r="T35" s="11"/>
      <c r="U35" s="9" t="str">
        <f>HYPERLINK("https://media.infra-m.ru/2059/2059567/cover/2059567.jpg", "Обложка")</f>
        <v>Обложка</v>
      </c>
      <c r="V35" s="18"/>
      <c r="W35" s="13" t="s">
        <v>531</v>
      </c>
      <c r="X35" s="11"/>
      <c r="Y35" s="11"/>
    </row>
    <row r="36" spans="1:25" s="3" customFormat="1" ht="51.95" customHeight="1" x14ac:dyDescent="0.2">
      <c r="A36" s="29">
        <v>0</v>
      </c>
      <c r="B36" s="11" t="s">
        <v>45</v>
      </c>
      <c r="C36" s="17">
        <v>1260</v>
      </c>
      <c r="D36" s="13" t="s">
        <v>46</v>
      </c>
      <c r="E36" s="13" t="s">
        <v>47</v>
      </c>
      <c r="F36" s="13" t="s">
        <v>48</v>
      </c>
      <c r="G36" s="11" t="s">
        <v>49</v>
      </c>
      <c r="H36" s="11" t="s">
        <v>50</v>
      </c>
      <c r="I36" s="13" t="s">
        <v>51</v>
      </c>
      <c r="J36" s="14">
        <v>1</v>
      </c>
      <c r="K36" s="14">
        <v>272</v>
      </c>
      <c r="L36" s="14">
        <v>2024</v>
      </c>
      <c r="M36" s="13" t="s">
        <v>52</v>
      </c>
      <c r="N36" s="13" t="s">
        <v>38</v>
      </c>
      <c r="O36" s="13" t="s">
        <v>39</v>
      </c>
      <c r="P36" s="11" t="s">
        <v>53</v>
      </c>
      <c r="Q36" s="13" t="s">
        <v>54</v>
      </c>
      <c r="R36" s="15" t="s">
        <v>55</v>
      </c>
      <c r="S36" s="16" t="s">
        <v>56</v>
      </c>
      <c r="T36" s="11"/>
      <c r="U36" s="9" t="str">
        <f>HYPERLINK("https://media.infra-m.ru/2096/2096305/cover/2096305.jpg", "Обложка")</f>
        <v>Обложка</v>
      </c>
      <c r="V36" s="9" t="str">
        <f>HYPERLINK("https://znanium.ru/catalog/product/2096305", "Ознакомиться")</f>
        <v>Ознакомиться</v>
      </c>
      <c r="W36" s="13" t="s">
        <v>57</v>
      </c>
      <c r="X36" s="11"/>
      <c r="Y36" s="11"/>
    </row>
    <row r="37" spans="1:25" s="8" customFormat="1" ht="51.95" customHeight="1" x14ac:dyDescent="0.2">
      <c r="A37" s="29">
        <v>0</v>
      </c>
      <c r="B37" s="11" t="s">
        <v>64</v>
      </c>
      <c r="C37" s="17">
        <v>1350</v>
      </c>
      <c r="D37" s="13" t="s">
        <v>65</v>
      </c>
      <c r="E37" s="13" t="s">
        <v>66</v>
      </c>
      <c r="F37" s="13" t="s">
        <v>67</v>
      </c>
      <c r="G37" s="11" t="s">
        <v>49</v>
      </c>
      <c r="H37" s="11" t="s">
        <v>35</v>
      </c>
      <c r="I37" s="13" t="s">
        <v>68</v>
      </c>
      <c r="J37" s="14">
        <v>1</v>
      </c>
      <c r="K37" s="14">
        <v>299</v>
      </c>
      <c r="L37" s="14">
        <v>2023</v>
      </c>
      <c r="M37" s="13" t="s">
        <v>69</v>
      </c>
      <c r="N37" s="13" t="s">
        <v>38</v>
      </c>
      <c r="O37" s="13" t="s">
        <v>39</v>
      </c>
      <c r="P37" s="11" t="s">
        <v>53</v>
      </c>
      <c r="Q37" s="13" t="s">
        <v>62</v>
      </c>
      <c r="R37" s="15" t="s">
        <v>70</v>
      </c>
      <c r="S37" s="16" t="s">
        <v>71</v>
      </c>
      <c r="T37" s="11"/>
      <c r="U37" s="9" t="str">
        <f>HYPERLINK("https://media.infra-m.ru/1905/1905905/cover/1905905.jpg", "Обложка")</f>
        <v>Обложка</v>
      </c>
      <c r="V37" s="9" t="str">
        <f>HYPERLINK("https://znanium.ru/catalog/product/1905905", "Ознакомиться")</f>
        <v>Ознакомиться</v>
      </c>
      <c r="W37" s="13" t="s">
        <v>72</v>
      </c>
      <c r="X37" s="11"/>
      <c r="Y37" s="11"/>
    </row>
    <row r="38" spans="1:25" s="3" customFormat="1" ht="51.95" customHeight="1" x14ac:dyDescent="0.2">
      <c r="A38" s="29">
        <v>0</v>
      </c>
      <c r="B38" s="11" t="s">
        <v>73</v>
      </c>
      <c r="C38" s="12">
        <v>820</v>
      </c>
      <c r="D38" s="13" t="s">
        <v>74</v>
      </c>
      <c r="E38" s="13" t="s">
        <v>75</v>
      </c>
      <c r="F38" s="13" t="s">
        <v>76</v>
      </c>
      <c r="G38" s="11" t="s">
        <v>49</v>
      </c>
      <c r="H38" s="11" t="s">
        <v>35</v>
      </c>
      <c r="I38" s="13" t="s">
        <v>60</v>
      </c>
      <c r="J38" s="14">
        <v>1</v>
      </c>
      <c r="K38" s="14">
        <v>160</v>
      </c>
      <c r="L38" s="14">
        <v>2024</v>
      </c>
      <c r="M38" s="13" t="s">
        <v>77</v>
      </c>
      <c r="N38" s="13" t="s">
        <v>38</v>
      </c>
      <c r="O38" s="13" t="s">
        <v>39</v>
      </c>
      <c r="P38" s="11" t="s">
        <v>53</v>
      </c>
      <c r="Q38" s="13" t="s">
        <v>78</v>
      </c>
      <c r="R38" s="15" t="s">
        <v>79</v>
      </c>
      <c r="S38" s="16" t="s">
        <v>80</v>
      </c>
      <c r="T38" s="11"/>
      <c r="U38" s="9" t="str">
        <f>HYPERLINK("https://media.infra-m.ru/2043/2043280/cover/2043280.jpg", "Обложка")</f>
        <v>Обложка</v>
      </c>
      <c r="V38" s="9" t="str">
        <f>HYPERLINK("https://znanium.ru/catalog/product/2043280", "Ознакомиться")</f>
        <v>Ознакомиться</v>
      </c>
      <c r="W38" s="13" t="s">
        <v>81</v>
      </c>
      <c r="X38" s="11"/>
      <c r="Y38" s="11"/>
    </row>
    <row r="39" spans="1:25" s="8" customFormat="1" ht="51.95" customHeight="1" x14ac:dyDescent="0.2">
      <c r="A39" s="29">
        <v>0</v>
      </c>
      <c r="B39" s="11" t="s">
        <v>82</v>
      </c>
      <c r="C39" s="12">
        <v>390</v>
      </c>
      <c r="D39" s="13" t="s">
        <v>83</v>
      </c>
      <c r="E39" s="13" t="s">
        <v>84</v>
      </c>
      <c r="F39" s="13" t="s">
        <v>85</v>
      </c>
      <c r="G39" s="11" t="s">
        <v>86</v>
      </c>
      <c r="H39" s="11" t="s">
        <v>35</v>
      </c>
      <c r="I39" s="13" t="s">
        <v>60</v>
      </c>
      <c r="J39" s="14">
        <v>1</v>
      </c>
      <c r="K39" s="14">
        <v>83</v>
      </c>
      <c r="L39" s="14">
        <v>2024</v>
      </c>
      <c r="M39" s="13" t="s">
        <v>87</v>
      </c>
      <c r="N39" s="13" t="s">
        <v>38</v>
      </c>
      <c r="O39" s="13" t="s">
        <v>39</v>
      </c>
      <c r="P39" s="11" t="s">
        <v>88</v>
      </c>
      <c r="Q39" s="13" t="s">
        <v>62</v>
      </c>
      <c r="R39" s="15" t="s">
        <v>70</v>
      </c>
      <c r="S39" s="16" t="s">
        <v>89</v>
      </c>
      <c r="T39" s="11" t="s">
        <v>90</v>
      </c>
      <c r="U39" s="9" t="str">
        <f>HYPERLINK("https://media.infra-m.ru/1929/1929153/cover/1929153.jpg", "Обложка")</f>
        <v>Обложка</v>
      </c>
      <c r="V39" s="9" t="str">
        <f>HYPERLINK("https://znanium.ru/catalog/product/1929153", "Ознакомиться")</f>
        <v>Ознакомиться</v>
      </c>
      <c r="W39" s="13" t="s">
        <v>72</v>
      </c>
      <c r="X39" s="11"/>
      <c r="Y39" s="11"/>
    </row>
    <row r="40" spans="1:25" s="3" customFormat="1" ht="51.95" customHeight="1" x14ac:dyDescent="0.2">
      <c r="A40" s="29">
        <v>0</v>
      </c>
      <c r="B40" s="11" t="s">
        <v>108</v>
      </c>
      <c r="C40" s="12">
        <v>894</v>
      </c>
      <c r="D40" s="13" t="s">
        <v>109</v>
      </c>
      <c r="E40" s="13" t="s">
        <v>110</v>
      </c>
      <c r="F40" s="13" t="s">
        <v>111</v>
      </c>
      <c r="G40" s="11" t="s">
        <v>49</v>
      </c>
      <c r="H40" s="11" t="s">
        <v>35</v>
      </c>
      <c r="I40" s="13" t="s">
        <v>60</v>
      </c>
      <c r="J40" s="14">
        <v>1</v>
      </c>
      <c r="K40" s="14">
        <v>192</v>
      </c>
      <c r="L40" s="14">
        <v>2024</v>
      </c>
      <c r="M40" s="13" t="s">
        <v>112</v>
      </c>
      <c r="N40" s="13" t="s">
        <v>38</v>
      </c>
      <c r="O40" s="13" t="s">
        <v>39</v>
      </c>
      <c r="P40" s="11" t="s">
        <v>53</v>
      </c>
      <c r="Q40" s="13" t="s">
        <v>78</v>
      </c>
      <c r="R40" s="15" t="s">
        <v>113</v>
      </c>
      <c r="S40" s="16" t="s">
        <v>114</v>
      </c>
      <c r="T40" s="11"/>
      <c r="U40" s="9" t="str">
        <f>HYPERLINK("https://media.infra-m.ru/2132/2132058/cover/2132058.jpg", "Обложка")</f>
        <v>Обложка</v>
      </c>
      <c r="V40" s="9" t="str">
        <f>HYPERLINK("https://znanium.ru/catalog/product/2082825", "Ознакомиться")</f>
        <v>Ознакомиться</v>
      </c>
      <c r="W40" s="13" t="s">
        <v>115</v>
      </c>
      <c r="X40" s="11"/>
      <c r="Y40" s="11"/>
    </row>
    <row r="41" spans="1:25" s="8" customFormat="1" ht="44.1" customHeight="1" x14ac:dyDescent="0.2">
      <c r="A41" s="29">
        <v>0</v>
      </c>
      <c r="B41" s="11" t="s">
        <v>116</v>
      </c>
      <c r="C41" s="12">
        <v>920</v>
      </c>
      <c r="D41" s="13" t="s">
        <v>117</v>
      </c>
      <c r="E41" s="13" t="s">
        <v>110</v>
      </c>
      <c r="F41" s="13" t="s">
        <v>111</v>
      </c>
      <c r="G41" s="11" t="s">
        <v>49</v>
      </c>
      <c r="H41" s="11" t="s">
        <v>35</v>
      </c>
      <c r="I41" s="13" t="s">
        <v>51</v>
      </c>
      <c r="J41" s="14">
        <v>1</v>
      </c>
      <c r="K41" s="14">
        <v>192</v>
      </c>
      <c r="L41" s="14">
        <v>2024</v>
      </c>
      <c r="M41" s="13" t="s">
        <v>118</v>
      </c>
      <c r="N41" s="13" t="s">
        <v>38</v>
      </c>
      <c r="O41" s="13" t="s">
        <v>39</v>
      </c>
      <c r="P41" s="11" t="s">
        <v>53</v>
      </c>
      <c r="Q41" s="13" t="s">
        <v>54</v>
      </c>
      <c r="R41" s="15" t="s">
        <v>119</v>
      </c>
      <c r="S41" s="16" t="s">
        <v>120</v>
      </c>
      <c r="T41" s="11"/>
      <c r="U41" s="9" t="str">
        <f>HYPERLINK("https://media.infra-m.ru/2080/2080236/cover/2080236.jpg", "Обложка")</f>
        <v>Обложка</v>
      </c>
      <c r="V41" s="9" t="str">
        <f>HYPERLINK("https://znanium.ru/catalog/product/2080236", "Ознакомиться")</f>
        <v>Ознакомиться</v>
      </c>
      <c r="W41" s="13" t="s">
        <v>115</v>
      </c>
      <c r="X41" s="11"/>
      <c r="Y41" s="11"/>
    </row>
    <row r="42" spans="1:25" s="3" customFormat="1" ht="51.95" customHeight="1" x14ac:dyDescent="0.2">
      <c r="A42" s="29">
        <v>0</v>
      </c>
      <c r="B42" s="11" t="s">
        <v>121</v>
      </c>
      <c r="C42" s="17">
        <v>1070</v>
      </c>
      <c r="D42" s="13" t="s">
        <v>122</v>
      </c>
      <c r="E42" s="13" t="s">
        <v>123</v>
      </c>
      <c r="F42" s="13" t="s">
        <v>124</v>
      </c>
      <c r="G42" s="11" t="s">
        <v>49</v>
      </c>
      <c r="H42" s="11" t="s">
        <v>35</v>
      </c>
      <c r="I42" s="13" t="s">
        <v>60</v>
      </c>
      <c r="J42" s="14">
        <v>1</v>
      </c>
      <c r="K42" s="14">
        <v>232</v>
      </c>
      <c r="L42" s="14">
        <v>2024</v>
      </c>
      <c r="M42" s="13" t="s">
        <v>125</v>
      </c>
      <c r="N42" s="13" t="s">
        <v>38</v>
      </c>
      <c r="O42" s="13" t="s">
        <v>39</v>
      </c>
      <c r="P42" s="11" t="s">
        <v>126</v>
      </c>
      <c r="Q42" s="13" t="s">
        <v>62</v>
      </c>
      <c r="R42" s="15" t="s">
        <v>127</v>
      </c>
      <c r="S42" s="16" t="s">
        <v>128</v>
      </c>
      <c r="T42" s="11"/>
      <c r="U42" s="9" t="str">
        <f>HYPERLINK("https://media.infra-m.ru/2102/2102681/cover/2102681.jpg", "Обложка")</f>
        <v>Обложка</v>
      </c>
      <c r="V42" s="9" t="str">
        <f>HYPERLINK("https://znanium.ru/catalog/product/2102681", "Ознакомиться")</f>
        <v>Ознакомиться</v>
      </c>
      <c r="W42" s="13" t="s">
        <v>129</v>
      </c>
      <c r="X42" s="11"/>
      <c r="Y42" s="11"/>
    </row>
    <row r="43" spans="1:25" s="3" customFormat="1" ht="51.95" customHeight="1" x14ac:dyDescent="0.2">
      <c r="A43" s="29">
        <v>0</v>
      </c>
      <c r="B43" s="11" t="s">
        <v>130</v>
      </c>
      <c r="C43" s="12">
        <v>840</v>
      </c>
      <c r="D43" s="13" t="s">
        <v>131</v>
      </c>
      <c r="E43" s="13" t="s">
        <v>123</v>
      </c>
      <c r="F43" s="13" t="s">
        <v>124</v>
      </c>
      <c r="G43" s="11" t="s">
        <v>34</v>
      </c>
      <c r="H43" s="11" t="s">
        <v>35</v>
      </c>
      <c r="I43" s="13" t="s">
        <v>51</v>
      </c>
      <c r="J43" s="14">
        <v>1</v>
      </c>
      <c r="K43" s="14">
        <v>232</v>
      </c>
      <c r="L43" s="14">
        <v>2021</v>
      </c>
      <c r="M43" s="13" t="s">
        <v>132</v>
      </c>
      <c r="N43" s="13" t="s">
        <v>38</v>
      </c>
      <c r="O43" s="13" t="s">
        <v>39</v>
      </c>
      <c r="P43" s="11" t="s">
        <v>126</v>
      </c>
      <c r="Q43" s="13" t="s">
        <v>54</v>
      </c>
      <c r="R43" s="15" t="s">
        <v>55</v>
      </c>
      <c r="S43" s="16" t="s">
        <v>133</v>
      </c>
      <c r="T43" s="11"/>
      <c r="U43" s="9" t="str">
        <f>HYPERLINK("https://media.infra-m.ru/1141/1141770/cover/1141770.jpg", "Обложка")</f>
        <v>Обложка</v>
      </c>
      <c r="V43" s="9" t="str">
        <f>HYPERLINK("https://znanium.ru/catalog/product/1141770", "Ознакомиться")</f>
        <v>Ознакомиться</v>
      </c>
      <c r="W43" s="13" t="s">
        <v>129</v>
      </c>
      <c r="X43" s="11"/>
      <c r="Y43" s="11"/>
    </row>
    <row r="44" spans="1:25" s="3" customFormat="1" ht="51.95" customHeight="1" x14ac:dyDescent="0.2">
      <c r="A44" s="29">
        <v>0</v>
      </c>
      <c r="B44" s="11" t="s">
        <v>134</v>
      </c>
      <c r="C44" s="12">
        <v>799.9</v>
      </c>
      <c r="D44" s="13" t="s">
        <v>135</v>
      </c>
      <c r="E44" s="13" t="s">
        <v>136</v>
      </c>
      <c r="F44" s="13" t="s">
        <v>137</v>
      </c>
      <c r="G44" s="11" t="s">
        <v>86</v>
      </c>
      <c r="H44" s="11" t="s">
        <v>138</v>
      </c>
      <c r="I44" s="13" t="s">
        <v>139</v>
      </c>
      <c r="J44" s="14">
        <v>30</v>
      </c>
      <c r="K44" s="14">
        <v>111</v>
      </c>
      <c r="L44" s="14">
        <v>2017</v>
      </c>
      <c r="M44" s="13" t="s">
        <v>140</v>
      </c>
      <c r="N44" s="13" t="s">
        <v>38</v>
      </c>
      <c r="O44" s="13" t="s">
        <v>39</v>
      </c>
      <c r="P44" s="11" t="s">
        <v>88</v>
      </c>
      <c r="Q44" s="13" t="s">
        <v>62</v>
      </c>
      <c r="R44" s="15" t="s">
        <v>141</v>
      </c>
      <c r="S44" s="16"/>
      <c r="T44" s="11"/>
      <c r="U44" s="9" t="str">
        <f>HYPERLINK("https://media.infra-m.ru/0495/0495250/cover/495250.jpg", "Обложка")</f>
        <v>Обложка</v>
      </c>
      <c r="V44" s="9" t="str">
        <f>HYPERLINK("https://znanium.ru/catalog/product/429250", "Ознакомиться")</f>
        <v>Ознакомиться</v>
      </c>
      <c r="W44" s="13"/>
      <c r="X44" s="11"/>
      <c r="Y44" s="11"/>
    </row>
    <row r="45" spans="1:25" s="3" customFormat="1" ht="51.95" customHeight="1" x14ac:dyDescent="0.2">
      <c r="A45" s="29">
        <v>0</v>
      </c>
      <c r="B45" s="11" t="s">
        <v>150</v>
      </c>
      <c r="C45" s="17">
        <v>1390</v>
      </c>
      <c r="D45" s="13" t="s">
        <v>151</v>
      </c>
      <c r="E45" s="13" t="s">
        <v>152</v>
      </c>
      <c r="F45" s="13" t="s">
        <v>153</v>
      </c>
      <c r="G45" s="11" t="s">
        <v>49</v>
      </c>
      <c r="H45" s="11" t="s">
        <v>35</v>
      </c>
      <c r="I45" s="13" t="s">
        <v>51</v>
      </c>
      <c r="J45" s="14">
        <v>1</v>
      </c>
      <c r="K45" s="14">
        <v>308</v>
      </c>
      <c r="L45" s="14">
        <v>2023</v>
      </c>
      <c r="M45" s="13" t="s">
        <v>154</v>
      </c>
      <c r="N45" s="13" t="s">
        <v>38</v>
      </c>
      <c r="O45" s="13" t="s">
        <v>39</v>
      </c>
      <c r="P45" s="11" t="s">
        <v>88</v>
      </c>
      <c r="Q45" s="13" t="s">
        <v>54</v>
      </c>
      <c r="R45" s="15" t="s">
        <v>119</v>
      </c>
      <c r="S45" s="16" t="s">
        <v>155</v>
      </c>
      <c r="T45" s="11"/>
      <c r="U45" s="9" t="str">
        <f>HYPERLINK("https://media.infra-m.ru/1972/1972643/cover/1972643.jpg", "Обложка")</f>
        <v>Обложка</v>
      </c>
      <c r="V45" s="18"/>
      <c r="W45" s="13" t="s">
        <v>156</v>
      </c>
      <c r="X45" s="11"/>
      <c r="Y45" s="11"/>
    </row>
    <row r="46" spans="1:25" s="8" customFormat="1" ht="51.95" customHeight="1" x14ac:dyDescent="0.2">
      <c r="A46" s="29">
        <v>0</v>
      </c>
      <c r="B46" s="11" t="s">
        <v>157</v>
      </c>
      <c r="C46" s="17">
        <v>1420</v>
      </c>
      <c r="D46" s="13" t="s">
        <v>158</v>
      </c>
      <c r="E46" s="13" t="s">
        <v>152</v>
      </c>
      <c r="F46" s="13" t="s">
        <v>153</v>
      </c>
      <c r="G46" s="11" t="s">
        <v>49</v>
      </c>
      <c r="H46" s="11" t="s">
        <v>35</v>
      </c>
      <c r="I46" s="13" t="s">
        <v>60</v>
      </c>
      <c r="J46" s="14">
        <v>1</v>
      </c>
      <c r="K46" s="14">
        <v>308</v>
      </c>
      <c r="L46" s="14">
        <v>2024</v>
      </c>
      <c r="M46" s="13" t="s">
        <v>159</v>
      </c>
      <c r="N46" s="13" t="s">
        <v>38</v>
      </c>
      <c r="O46" s="13" t="s">
        <v>39</v>
      </c>
      <c r="P46" s="11" t="s">
        <v>88</v>
      </c>
      <c r="Q46" s="13" t="s">
        <v>78</v>
      </c>
      <c r="R46" s="15" t="s">
        <v>79</v>
      </c>
      <c r="S46" s="16" t="s">
        <v>160</v>
      </c>
      <c r="T46" s="11"/>
      <c r="U46" s="9" t="str">
        <f>HYPERLINK("https://media.infra-m.ru/2080/2080477/cover/2080477.jpg", "Обложка")</f>
        <v>Обложка</v>
      </c>
      <c r="V46" s="9" t="str">
        <f>HYPERLINK("https://znanium.ru/catalog/product/2080477", "Ознакомиться")</f>
        <v>Ознакомиться</v>
      </c>
      <c r="W46" s="13" t="s">
        <v>156</v>
      </c>
      <c r="X46" s="11"/>
      <c r="Y46" s="11"/>
    </row>
    <row r="47" spans="1:25" s="3" customFormat="1" ht="51.95" customHeight="1" x14ac:dyDescent="0.2">
      <c r="A47" s="29">
        <v>0</v>
      </c>
      <c r="B47" s="11" t="s">
        <v>165</v>
      </c>
      <c r="C47" s="17">
        <v>1274</v>
      </c>
      <c r="D47" s="13" t="s">
        <v>166</v>
      </c>
      <c r="E47" s="13" t="s">
        <v>167</v>
      </c>
      <c r="F47" s="13" t="s">
        <v>168</v>
      </c>
      <c r="G47" s="11" t="s">
        <v>34</v>
      </c>
      <c r="H47" s="11" t="s">
        <v>50</v>
      </c>
      <c r="I47" s="13"/>
      <c r="J47" s="14">
        <v>1</v>
      </c>
      <c r="K47" s="14">
        <v>272</v>
      </c>
      <c r="L47" s="14">
        <v>2024</v>
      </c>
      <c r="M47" s="13" t="s">
        <v>169</v>
      </c>
      <c r="N47" s="13" t="s">
        <v>38</v>
      </c>
      <c r="O47" s="13" t="s">
        <v>39</v>
      </c>
      <c r="P47" s="11" t="s">
        <v>53</v>
      </c>
      <c r="Q47" s="13" t="s">
        <v>62</v>
      </c>
      <c r="R47" s="15" t="s">
        <v>170</v>
      </c>
      <c r="S47" s="16"/>
      <c r="T47" s="11"/>
      <c r="U47" s="9" t="str">
        <f>HYPERLINK("https://media.infra-m.ru/2116/2116811/cover/2116811.jpg", "Обложка")</f>
        <v>Обложка</v>
      </c>
      <c r="V47" s="18"/>
      <c r="W47" s="13" t="s">
        <v>171</v>
      </c>
      <c r="X47" s="11"/>
      <c r="Y47" s="11"/>
    </row>
    <row r="48" spans="1:25" s="3" customFormat="1" ht="42" customHeight="1" x14ac:dyDescent="0.2">
      <c r="A48" s="29">
        <v>0</v>
      </c>
      <c r="B48" s="11" t="s">
        <v>182</v>
      </c>
      <c r="C48" s="12">
        <v>250</v>
      </c>
      <c r="D48" s="13" t="s">
        <v>183</v>
      </c>
      <c r="E48" s="13" t="s">
        <v>184</v>
      </c>
      <c r="F48" s="13" t="s">
        <v>185</v>
      </c>
      <c r="G48" s="11" t="s">
        <v>86</v>
      </c>
      <c r="H48" s="11" t="s">
        <v>35</v>
      </c>
      <c r="I48" s="13" t="s">
        <v>51</v>
      </c>
      <c r="J48" s="14">
        <v>1</v>
      </c>
      <c r="K48" s="14">
        <v>48</v>
      </c>
      <c r="L48" s="14">
        <v>2023</v>
      </c>
      <c r="M48" s="13" t="s">
        <v>186</v>
      </c>
      <c r="N48" s="13" t="s">
        <v>38</v>
      </c>
      <c r="O48" s="13" t="s">
        <v>39</v>
      </c>
      <c r="P48" s="11" t="s">
        <v>53</v>
      </c>
      <c r="Q48" s="13" t="s">
        <v>54</v>
      </c>
      <c r="R48" s="15" t="s">
        <v>55</v>
      </c>
      <c r="S48" s="16" t="s">
        <v>187</v>
      </c>
      <c r="T48" s="11"/>
      <c r="U48" s="9" t="str">
        <f>HYPERLINK("https://media.infra-m.ru/1907/1907546/cover/1907546.jpg", "Обложка")</f>
        <v>Обложка</v>
      </c>
      <c r="V48" s="9" t="str">
        <f>HYPERLINK("https://znanium.ru/catalog/product/1907546", "Ознакомиться")</f>
        <v>Ознакомиться</v>
      </c>
      <c r="W48" s="13" t="s">
        <v>81</v>
      </c>
      <c r="X48" s="11"/>
      <c r="Y48" s="11"/>
    </row>
    <row r="49" spans="1:25" s="3" customFormat="1" ht="51.95" customHeight="1" x14ac:dyDescent="0.2">
      <c r="A49" s="29">
        <v>0</v>
      </c>
      <c r="B49" s="11" t="s">
        <v>188</v>
      </c>
      <c r="C49" s="12">
        <v>370</v>
      </c>
      <c r="D49" s="13" t="s">
        <v>189</v>
      </c>
      <c r="E49" s="13" t="s">
        <v>190</v>
      </c>
      <c r="F49" s="13" t="s">
        <v>191</v>
      </c>
      <c r="G49" s="11" t="s">
        <v>86</v>
      </c>
      <c r="H49" s="11" t="s">
        <v>35</v>
      </c>
      <c r="I49" s="13" t="s">
        <v>60</v>
      </c>
      <c r="J49" s="14">
        <v>1</v>
      </c>
      <c r="K49" s="14">
        <v>48</v>
      </c>
      <c r="L49" s="14">
        <v>2024</v>
      </c>
      <c r="M49" s="13" t="s">
        <v>192</v>
      </c>
      <c r="N49" s="13" t="s">
        <v>38</v>
      </c>
      <c r="O49" s="13" t="s">
        <v>39</v>
      </c>
      <c r="P49" s="11" t="s">
        <v>53</v>
      </c>
      <c r="Q49" s="13" t="s">
        <v>62</v>
      </c>
      <c r="R49" s="15" t="s">
        <v>79</v>
      </c>
      <c r="S49" s="16" t="s">
        <v>193</v>
      </c>
      <c r="T49" s="11"/>
      <c r="U49" s="9" t="str">
        <f>HYPERLINK("https://media.infra-m.ru/2128/2128520/cover/2128520.jpg", "Обложка")</f>
        <v>Обложка</v>
      </c>
      <c r="V49" s="9" t="str">
        <f>HYPERLINK("https://znanium.ru/catalog/product/2128520", "Ознакомиться")</f>
        <v>Ознакомиться</v>
      </c>
      <c r="W49" s="13" t="s">
        <v>81</v>
      </c>
      <c r="X49" s="11"/>
      <c r="Y49" s="11"/>
    </row>
    <row r="50" spans="1:25" s="3" customFormat="1" ht="51.95" customHeight="1" x14ac:dyDescent="0.2">
      <c r="A50" s="29">
        <v>0</v>
      </c>
      <c r="B50" s="11" t="s">
        <v>194</v>
      </c>
      <c r="C50" s="17">
        <v>1010</v>
      </c>
      <c r="D50" s="13" t="s">
        <v>195</v>
      </c>
      <c r="E50" s="13" t="s">
        <v>196</v>
      </c>
      <c r="F50" s="13" t="s">
        <v>67</v>
      </c>
      <c r="G50" s="11" t="s">
        <v>49</v>
      </c>
      <c r="H50" s="11" t="s">
        <v>35</v>
      </c>
      <c r="I50" s="13" t="s">
        <v>60</v>
      </c>
      <c r="J50" s="14">
        <v>1</v>
      </c>
      <c r="K50" s="14">
        <v>219</v>
      </c>
      <c r="L50" s="14">
        <v>2024</v>
      </c>
      <c r="M50" s="13" t="s">
        <v>197</v>
      </c>
      <c r="N50" s="13" t="s">
        <v>38</v>
      </c>
      <c r="O50" s="13" t="s">
        <v>39</v>
      </c>
      <c r="P50" s="11" t="s">
        <v>88</v>
      </c>
      <c r="Q50" s="13" t="s">
        <v>78</v>
      </c>
      <c r="R50" s="15" t="s">
        <v>198</v>
      </c>
      <c r="S50" s="16" t="s">
        <v>199</v>
      </c>
      <c r="T50" s="11"/>
      <c r="U50" s="9" t="str">
        <f>HYPERLINK("https://media.infra-m.ru/2116/2116871/cover/2116871.jpg", "Обложка")</f>
        <v>Обложка</v>
      </c>
      <c r="V50" s="9" t="str">
        <f>HYPERLINK("https://znanium.ru/catalog/product/2116871", "Ознакомиться")</f>
        <v>Ознакомиться</v>
      </c>
      <c r="W50" s="13" t="s">
        <v>72</v>
      </c>
      <c r="X50" s="11"/>
      <c r="Y50" s="11"/>
    </row>
    <row r="51" spans="1:25" s="8" customFormat="1" ht="42" customHeight="1" x14ac:dyDescent="0.2">
      <c r="A51" s="29">
        <v>0</v>
      </c>
      <c r="B51" s="11" t="s">
        <v>200</v>
      </c>
      <c r="C51" s="17">
        <v>1100</v>
      </c>
      <c r="D51" s="13" t="s">
        <v>201</v>
      </c>
      <c r="E51" s="13" t="s">
        <v>196</v>
      </c>
      <c r="F51" s="13" t="s">
        <v>67</v>
      </c>
      <c r="G51" s="11" t="s">
        <v>49</v>
      </c>
      <c r="H51" s="11" t="s">
        <v>35</v>
      </c>
      <c r="I51" s="13" t="s">
        <v>202</v>
      </c>
      <c r="J51" s="14">
        <v>1</v>
      </c>
      <c r="K51" s="14">
        <v>238</v>
      </c>
      <c r="L51" s="14">
        <v>2024</v>
      </c>
      <c r="M51" s="13" t="s">
        <v>203</v>
      </c>
      <c r="N51" s="13" t="s">
        <v>38</v>
      </c>
      <c r="O51" s="13" t="s">
        <v>39</v>
      </c>
      <c r="P51" s="11" t="s">
        <v>88</v>
      </c>
      <c r="Q51" s="13" t="s">
        <v>204</v>
      </c>
      <c r="R51" s="15" t="s">
        <v>79</v>
      </c>
      <c r="S51" s="16" t="s">
        <v>205</v>
      </c>
      <c r="T51" s="11"/>
      <c r="U51" s="9" t="str">
        <f>HYPERLINK("https://media.infra-m.ru/2094/2094376/cover/2094376.jpg", "Обложка")</f>
        <v>Обложка</v>
      </c>
      <c r="V51" s="9" t="str">
        <f>HYPERLINK("https://znanium.ru/catalog/product/2094376", "Ознакомиться")</f>
        <v>Ознакомиться</v>
      </c>
      <c r="W51" s="13" t="s">
        <v>72</v>
      </c>
      <c r="X51" s="11"/>
      <c r="Y51" s="11"/>
    </row>
    <row r="52" spans="1:25" s="3" customFormat="1" ht="44.1" customHeight="1" x14ac:dyDescent="0.2">
      <c r="A52" s="29">
        <v>0</v>
      </c>
      <c r="B52" s="11" t="s">
        <v>206</v>
      </c>
      <c r="C52" s="17">
        <v>1150</v>
      </c>
      <c r="D52" s="13" t="s">
        <v>207</v>
      </c>
      <c r="E52" s="13" t="s">
        <v>208</v>
      </c>
      <c r="F52" s="13" t="s">
        <v>209</v>
      </c>
      <c r="G52" s="11" t="s">
        <v>49</v>
      </c>
      <c r="H52" s="11" t="s">
        <v>35</v>
      </c>
      <c r="I52" s="13" t="s">
        <v>60</v>
      </c>
      <c r="J52" s="14">
        <v>1</v>
      </c>
      <c r="K52" s="14">
        <v>243</v>
      </c>
      <c r="L52" s="14">
        <v>2024</v>
      </c>
      <c r="M52" s="13" t="s">
        <v>210</v>
      </c>
      <c r="N52" s="13" t="s">
        <v>38</v>
      </c>
      <c r="O52" s="13" t="s">
        <v>39</v>
      </c>
      <c r="P52" s="11" t="s">
        <v>126</v>
      </c>
      <c r="Q52" s="13" t="s">
        <v>78</v>
      </c>
      <c r="R52" s="15" t="s">
        <v>79</v>
      </c>
      <c r="S52" s="16" t="s">
        <v>211</v>
      </c>
      <c r="T52" s="11"/>
      <c r="U52" s="9" t="str">
        <f>HYPERLINK("https://media.infra-m.ru/2093/2093902/cover/2093902.jpg", "Обложка")</f>
        <v>Обложка</v>
      </c>
      <c r="V52" s="9" t="str">
        <f>HYPERLINK("https://znanium.ru/catalog/product/2093902", "Ознакомиться")</f>
        <v>Ознакомиться</v>
      </c>
      <c r="W52" s="13" t="s">
        <v>212</v>
      </c>
      <c r="X52" s="11"/>
      <c r="Y52" s="11"/>
    </row>
    <row r="53" spans="1:25" s="8" customFormat="1" ht="42" customHeight="1" x14ac:dyDescent="0.2">
      <c r="A53" s="29">
        <v>0</v>
      </c>
      <c r="B53" s="11" t="s">
        <v>213</v>
      </c>
      <c r="C53" s="12">
        <v>810</v>
      </c>
      <c r="D53" s="13" t="s">
        <v>214</v>
      </c>
      <c r="E53" s="13" t="s">
        <v>215</v>
      </c>
      <c r="F53" s="13" t="s">
        <v>216</v>
      </c>
      <c r="G53" s="11" t="s">
        <v>86</v>
      </c>
      <c r="H53" s="11" t="s">
        <v>35</v>
      </c>
      <c r="I53" s="13" t="s">
        <v>51</v>
      </c>
      <c r="J53" s="14">
        <v>1</v>
      </c>
      <c r="K53" s="14">
        <v>180</v>
      </c>
      <c r="L53" s="14">
        <v>2023</v>
      </c>
      <c r="M53" s="13" t="s">
        <v>217</v>
      </c>
      <c r="N53" s="13" t="s">
        <v>38</v>
      </c>
      <c r="O53" s="13" t="s">
        <v>39</v>
      </c>
      <c r="P53" s="11" t="s">
        <v>88</v>
      </c>
      <c r="Q53" s="13" t="s">
        <v>54</v>
      </c>
      <c r="R53" s="15" t="s">
        <v>218</v>
      </c>
      <c r="S53" s="16" t="s">
        <v>219</v>
      </c>
      <c r="T53" s="11"/>
      <c r="U53" s="9" t="str">
        <f>HYPERLINK("https://media.infra-m.ru/1959/1959256/cover/1959256.jpg", "Обложка")</f>
        <v>Обложка</v>
      </c>
      <c r="V53" s="9" t="str">
        <f>HYPERLINK("https://znanium.ru/catalog/product/1959256", "Ознакомиться")</f>
        <v>Ознакомиться</v>
      </c>
      <c r="W53" s="13" t="s">
        <v>212</v>
      </c>
      <c r="X53" s="11"/>
      <c r="Y53" s="11"/>
    </row>
    <row r="54" spans="1:25" s="3" customFormat="1" ht="51.95" customHeight="1" x14ac:dyDescent="0.2">
      <c r="A54" s="29">
        <v>0</v>
      </c>
      <c r="B54" s="11" t="s">
        <v>220</v>
      </c>
      <c r="C54" s="12">
        <v>830</v>
      </c>
      <c r="D54" s="13" t="s">
        <v>221</v>
      </c>
      <c r="E54" s="13" t="s">
        <v>215</v>
      </c>
      <c r="F54" s="13" t="s">
        <v>216</v>
      </c>
      <c r="G54" s="11" t="s">
        <v>86</v>
      </c>
      <c r="H54" s="11" t="s">
        <v>35</v>
      </c>
      <c r="I54" s="13" t="s">
        <v>60</v>
      </c>
      <c r="J54" s="14">
        <v>1</v>
      </c>
      <c r="K54" s="14">
        <v>180</v>
      </c>
      <c r="L54" s="14">
        <v>2024</v>
      </c>
      <c r="M54" s="13" t="s">
        <v>222</v>
      </c>
      <c r="N54" s="13" t="s">
        <v>38</v>
      </c>
      <c r="O54" s="13" t="s">
        <v>39</v>
      </c>
      <c r="P54" s="11" t="s">
        <v>88</v>
      </c>
      <c r="Q54" s="13" t="s">
        <v>78</v>
      </c>
      <c r="R54" s="15" t="s">
        <v>223</v>
      </c>
      <c r="S54" s="16" t="s">
        <v>224</v>
      </c>
      <c r="T54" s="11"/>
      <c r="U54" s="9" t="str">
        <f>HYPERLINK("https://media.infra-m.ru/2020/2020526/cover/2020526.jpg", "Обложка")</f>
        <v>Обложка</v>
      </c>
      <c r="V54" s="9" t="str">
        <f>HYPERLINK("https://znanium.ru/catalog/product/2020526", "Ознакомиться")</f>
        <v>Ознакомиться</v>
      </c>
      <c r="W54" s="13" t="s">
        <v>212</v>
      </c>
      <c r="X54" s="11"/>
      <c r="Y54" s="11"/>
    </row>
    <row r="55" spans="1:25" s="3" customFormat="1" ht="51.95" customHeight="1" x14ac:dyDescent="0.2">
      <c r="A55" s="29">
        <v>0</v>
      </c>
      <c r="B55" s="11" t="s">
        <v>225</v>
      </c>
      <c r="C55" s="17">
        <v>1440</v>
      </c>
      <c r="D55" s="13" t="s">
        <v>226</v>
      </c>
      <c r="E55" s="13" t="s">
        <v>227</v>
      </c>
      <c r="F55" s="13" t="s">
        <v>228</v>
      </c>
      <c r="G55" s="11" t="s">
        <v>49</v>
      </c>
      <c r="H55" s="11" t="s">
        <v>35</v>
      </c>
      <c r="I55" s="13" t="s">
        <v>60</v>
      </c>
      <c r="J55" s="14">
        <v>1</v>
      </c>
      <c r="K55" s="14">
        <v>313</v>
      </c>
      <c r="L55" s="14">
        <v>2024</v>
      </c>
      <c r="M55" s="13" t="s">
        <v>229</v>
      </c>
      <c r="N55" s="13" t="s">
        <v>38</v>
      </c>
      <c r="O55" s="13" t="s">
        <v>39</v>
      </c>
      <c r="P55" s="11" t="s">
        <v>126</v>
      </c>
      <c r="Q55" s="13" t="s">
        <v>62</v>
      </c>
      <c r="R55" s="15" t="s">
        <v>223</v>
      </c>
      <c r="S55" s="16" t="s">
        <v>230</v>
      </c>
      <c r="T55" s="11"/>
      <c r="U55" s="9" t="str">
        <f>HYPERLINK("https://media.infra-m.ru/2082/2082905/cover/2082905.jpg", "Обложка")</f>
        <v>Обложка</v>
      </c>
      <c r="V55" s="9" t="str">
        <f>HYPERLINK("https://znanium.ru/catalog/product/2082905", "Ознакомиться")</f>
        <v>Ознакомиться</v>
      </c>
      <c r="W55" s="13" t="s">
        <v>212</v>
      </c>
      <c r="X55" s="11"/>
      <c r="Y55" s="11"/>
    </row>
    <row r="56" spans="1:25" s="3" customFormat="1" ht="51.95" customHeight="1" x14ac:dyDescent="0.2">
      <c r="A56" s="29">
        <v>0</v>
      </c>
      <c r="B56" s="11" t="s">
        <v>231</v>
      </c>
      <c r="C56" s="17">
        <v>1374</v>
      </c>
      <c r="D56" s="13" t="s">
        <v>232</v>
      </c>
      <c r="E56" s="13" t="s">
        <v>233</v>
      </c>
      <c r="F56" s="13" t="s">
        <v>234</v>
      </c>
      <c r="G56" s="11" t="s">
        <v>34</v>
      </c>
      <c r="H56" s="11" t="s">
        <v>35</v>
      </c>
      <c r="I56" s="13" t="s">
        <v>68</v>
      </c>
      <c r="J56" s="14">
        <v>1</v>
      </c>
      <c r="K56" s="14">
        <v>298</v>
      </c>
      <c r="L56" s="14">
        <v>2024</v>
      </c>
      <c r="M56" s="13" t="s">
        <v>235</v>
      </c>
      <c r="N56" s="13" t="s">
        <v>38</v>
      </c>
      <c r="O56" s="13" t="s">
        <v>39</v>
      </c>
      <c r="P56" s="11" t="s">
        <v>88</v>
      </c>
      <c r="Q56" s="13" t="s">
        <v>62</v>
      </c>
      <c r="R56" s="15" t="s">
        <v>236</v>
      </c>
      <c r="S56" s="16" t="s">
        <v>237</v>
      </c>
      <c r="T56" s="11"/>
      <c r="U56" s="9" t="str">
        <f>HYPERLINK("https://media.infra-m.ru/2132/2132056/cover/2132056.jpg", "Обложка")</f>
        <v>Обложка</v>
      </c>
      <c r="V56" s="9" t="str">
        <f>HYPERLINK("https://znanium.ru/catalog/product/1042675", "Ознакомиться")</f>
        <v>Ознакомиться</v>
      </c>
      <c r="W56" s="13" t="s">
        <v>238</v>
      </c>
      <c r="X56" s="11"/>
      <c r="Y56" s="11"/>
    </row>
    <row r="57" spans="1:25" s="3" customFormat="1" ht="51.95" customHeight="1" x14ac:dyDescent="0.2">
      <c r="A57" s="29">
        <v>0</v>
      </c>
      <c r="B57" s="11" t="s">
        <v>246</v>
      </c>
      <c r="C57" s="17">
        <v>1830</v>
      </c>
      <c r="D57" s="13" t="s">
        <v>247</v>
      </c>
      <c r="E57" s="13" t="s">
        <v>248</v>
      </c>
      <c r="F57" s="13" t="s">
        <v>249</v>
      </c>
      <c r="G57" s="11" t="s">
        <v>86</v>
      </c>
      <c r="H57" s="11" t="s">
        <v>35</v>
      </c>
      <c r="I57" s="13" t="s">
        <v>60</v>
      </c>
      <c r="J57" s="14">
        <v>1</v>
      </c>
      <c r="K57" s="14">
        <v>400</v>
      </c>
      <c r="L57" s="14">
        <v>2023</v>
      </c>
      <c r="M57" s="13" t="s">
        <v>250</v>
      </c>
      <c r="N57" s="13" t="s">
        <v>38</v>
      </c>
      <c r="O57" s="13" t="s">
        <v>39</v>
      </c>
      <c r="P57" s="11" t="s">
        <v>88</v>
      </c>
      <c r="Q57" s="13" t="s">
        <v>78</v>
      </c>
      <c r="R57" s="15" t="s">
        <v>251</v>
      </c>
      <c r="S57" s="16" t="s">
        <v>252</v>
      </c>
      <c r="T57" s="11"/>
      <c r="U57" s="9" t="str">
        <f>HYPERLINK("https://media.infra-m.ru/1899/1899871/cover/1899871.jpg", "Обложка")</f>
        <v>Обложка</v>
      </c>
      <c r="V57" s="9" t="str">
        <f>HYPERLINK("https://znanium.ru/catalog/product/1899871", "Ознакомиться")</f>
        <v>Ознакомиться</v>
      </c>
      <c r="W57" s="13" t="s">
        <v>81</v>
      </c>
      <c r="X57" s="11"/>
      <c r="Y57" s="11"/>
    </row>
    <row r="58" spans="1:25" s="3" customFormat="1" ht="51.95" customHeight="1" x14ac:dyDescent="0.2">
      <c r="A58" s="29">
        <v>0</v>
      </c>
      <c r="B58" s="11" t="s">
        <v>260</v>
      </c>
      <c r="C58" s="12">
        <v>790</v>
      </c>
      <c r="D58" s="13" t="s">
        <v>261</v>
      </c>
      <c r="E58" s="13" t="s">
        <v>262</v>
      </c>
      <c r="F58" s="13" t="s">
        <v>263</v>
      </c>
      <c r="G58" s="11" t="s">
        <v>86</v>
      </c>
      <c r="H58" s="11" t="s">
        <v>35</v>
      </c>
      <c r="I58" s="13" t="s">
        <v>36</v>
      </c>
      <c r="J58" s="14">
        <v>1</v>
      </c>
      <c r="K58" s="14">
        <v>160</v>
      </c>
      <c r="L58" s="14">
        <v>2023</v>
      </c>
      <c r="M58" s="13" t="s">
        <v>264</v>
      </c>
      <c r="N58" s="13" t="s">
        <v>38</v>
      </c>
      <c r="O58" s="13" t="s">
        <v>39</v>
      </c>
      <c r="P58" s="11" t="s">
        <v>40</v>
      </c>
      <c r="Q58" s="13" t="s">
        <v>41</v>
      </c>
      <c r="R58" s="15" t="s">
        <v>265</v>
      </c>
      <c r="S58" s="16"/>
      <c r="T58" s="11"/>
      <c r="U58" s="9" t="str">
        <f>HYPERLINK("https://media.infra-m.ru/1871/1871394/cover/1871394.jpg", "Обложка")</f>
        <v>Обложка</v>
      </c>
      <c r="V58" s="9" t="str">
        <f>HYPERLINK("https://znanium.ru/catalog/product/1871394", "Ознакомиться")</f>
        <v>Ознакомиться</v>
      </c>
      <c r="W58" s="13" t="s">
        <v>266</v>
      </c>
      <c r="X58" s="11"/>
      <c r="Y58" s="11"/>
    </row>
    <row r="59" spans="1:25" s="8" customFormat="1" ht="51.95" customHeight="1" x14ac:dyDescent="0.2">
      <c r="A59" s="29">
        <v>0</v>
      </c>
      <c r="B59" s="11" t="s">
        <v>275</v>
      </c>
      <c r="C59" s="12">
        <v>450</v>
      </c>
      <c r="D59" s="13" t="s">
        <v>276</v>
      </c>
      <c r="E59" s="13" t="s">
        <v>277</v>
      </c>
      <c r="F59" s="13" t="s">
        <v>256</v>
      </c>
      <c r="G59" s="11" t="s">
        <v>86</v>
      </c>
      <c r="H59" s="11" t="s">
        <v>50</v>
      </c>
      <c r="I59" s="13" t="s">
        <v>60</v>
      </c>
      <c r="J59" s="14">
        <v>1</v>
      </c>
      <c r="K59" s="14">
        <v>64</v>
      </c>
      <c r="L59" s="14">
        <v>2023</v>
      </c>
      <c r="M59" s="13" t="s">
        <v>278</v>
      </c>
      <c r="N59" s="13" t="s">
        <v>38</v>
      </c>
      <c r="O59" s="13" t="s">
        <v>39</v>
      </c>
      <c r="P59" s="11" t="s">
        <v>53</v>
      </c>
      <c r="Q59" s="13" t="s">
        <v>78</v>
      </c>
      <c r="R59" s="15" t="s">
        <v>79</v>
      </c>
      <c r="S59" s="16" t="s">
        <v>279</v>
      </c>
      <c r="T59" s="11"/>
      <c r="U59" s="9" t="str">
        <f>HYPERLINK("https://media.infra-m.ru/2023/2023966/cover/2023966.jpg", "Обложка")</f>
        <v>Обложка</v>
      </c>
      <c r="V59" s="9" t="str">
        <f>HYPERLINK("https://znanium.ru/catalog/product/2023966", "Ознакомиться")</f>
        <v>Ознакомиться</v>
      </c>
      <c r="W59" s="13" t="s">
        <v>81</v>
      </c>
      <c r="X59" s="11"/>
      <c r="Y59" s="11"/>
    </row>
    <row r="60" spans="1:25" s="3" customFormat="1" ht="51.95" customHeight="1" x14ac:dyDescent="0.2">
      <c r="A60" s="29">
        <v>0</v>
      </c>
      <c r="B60" s="11" t="s">
        <v>280</v>
      </c>
      <c r="C60" s="12">
        <v>420</v>
      </c>
      <c r="D60" s="13" t="s">
        <v>281</v>
      </c>
      <c r="E60" s="13" t="s">
        <v>277</v>
      </c>
      <c r="F60" s="13" t="s">
        <v>256</v>
      </c>
      <c r="G60" s="11" t="s">
        <v>86</v>
      </c>
      <c r="H60" s="11" t="s">
        <v>50</v>
      </c>
      <c r="I60" s="13" t="s">
        <v>51</v>
      </c>
      <c r="J60" s="14">
        <v>1</v>
      </c>
      <c r="K60" s="14">
        <v>64</v>
      </c>
      <c r="L60" s="14">
        <v>2023</v>
      </c>
      <c r="M60" s="13" t="s">
        <v>282</v>
      </c>
      <c r="N60" s="13" t="s">
        <v>38</v>
      </c>
      <c r="O60" s="13" t="s">
        <v>39</v>
      </c>
      <c r="P60" s="11" t="s">
        <v>53</v>
      </c>
      <c r="Q60" s="13" t="s">
        <v>54</v>
      </c>
      <c r="R60" s="15" t="s">
        <v>283</v>
      </c>
      <c r="S60" s="16"/>
      <c r="T60" s="11"/>
      <c r="U60" s="9" t="str">
        <f>HYPERLINK("https://media.infra-m.ru/2030/2030905/cover/2030905.jpg", "Обложка")</f>
        <v>Обложка</v>
      </c>
      <c r="V60" s="9" t="str">
        <f>HYPERLINK("https://znanium.ru/catalog/product/2030905", "Ознакомиться")</f>
        <v>Ознакомиться</v>
      </c>
      <c r="W60" s="13" t="s">
        <v>81</v>
      </c>
      <c r="X60" s="11"/>
      <c r="Y60" s="11"/>
    </row>
    <row r="61" spans="1:25" s="3" customFormat="1" ht="44.1" customHeight="1" x14ac:dyDescent="0.2">
      <c r="A61" s="29">
        <v>0</v>
      </c>
      <c r="B61" s="11" t="s">
        <v>284</v>
      </c>
      <c r="C61" s="12">
        <v>600</v>
      </c>
      <c r="D61" s="13" t="s">
        <v>285</v>
      </c>
      <c r="E61" s="13" t="s">
        <v>286</v>
      </c>
      <c r="F61" s="13" t="s">
        <v>287</v>
      </c>
      <c r="G61" s="11" t="s">
        <v>34</v>
      </c>
      <c r="H61" s="11" t="s">
        <v>50</v>
      </c>
      <c r="I61" s="13" t="s">
        <v>51</v>
      </c>
      <c r="J61" s="14">
        <v>1</v>
      </c>
      <c r="K61" s="14">
        <v>176</v>
      </c>
      <c r="L61" s="14">
        <v>2020</v>
      </c>
      <c r="M61" s="13" t="s">
        <v>288</v>
      </c>
      <c r="N61" s="13" t="s">
        <v>38</v>
      </c>
      <c r="O61" s="13" t="s">
        <v>39</v>
      </c>
      <c r="P61" s="11" t="s">
        <v>53</v>
      </c>
      <c r="Q61" s="13" t="s">
        <v>54</v>
      </c>
      <c r="R61" s="15" t="s">
        <v>218</v>
      </c>
      <c r="S61" s="16" t="s">
        <v>289</v>
      </c>
      <c r="T61" s="11"/>
      <c r="U61" s="9" t="str">
        <f>HYPERLINK("https://media.infra-m.ru/1084/1084337/cover/1084337.jpg", "Обложка")</f>
        <v>Обложка</v>
      </c>
      <c r="V61" s="9" t="str">
        <f>HYPERLINK("https://znanium.ru/catalog/product/1084337", "Ознакомиться")</f>
        <v>Ознакомиться</v>
      </c>
      <c r="W61" s="13" t="s">
        <v>81</v>
      </c>
      <c r="X61" s="11"/>
      <c r="Y61" s="11"/>
    </row>
    <row r="62" spans="1:25" s="8" customFormat="1" ht="51.95" customHeight="1" x14ac:dyDescent="0.2">
      <c r="A62" s="29">
        <v>0</v>
      </c>
      <c r="B62" s="11" t="s">
        <v>290</v>
      </c>
      <c r="C62" s="12">
        <v>810</v>
      </c>
      <c r="D62" s="13" t="s">
        <v>291</v>
      </c>
      <c r="E62" s="13" t="s">
        <v>286</v>
      </c>
      <c r="F62" s="13" t="s">
        <v>287</v>
      </c>
      <c r="G62" s="11" t="s">
        <v>86</v>
      </c>
      <c r="H62" s="11" t="s">
        <v>35</v>
      </c>
      <c r="I62" s="13" t="s">
        <v>202</v>
      </c>
      <c r="J62" s="14">
        <v>1</v>
      </c>
      <c r="K62" s="14">
        <v>176</v>
      </c>
      <c r="L62" s="14">
        <v>2024</v>
      </c>
      <c r="M62" s="13" t="s">
        <v>292</v>
      </c>
      <c r="N62" s="13" t="s">
        <v>38</v>
      </c>
      <c r="O62" s="13" t="s">
        <v>39</v>
      </c>
      <c r="P62" s="11" t="s">
        <v>53</v>
      </c>
      <c r="Q62" s="13" t="s">
        <v>204</v>
      </c>
      <c r="R62" s="15" t="s">
        <v>293</v>
      </c>
      <c r="S62" s="16" t="s">
        <v>294</v>
      </c>
      <c r="T62" s="11"/>
      <c r="U62" s="9" t="str">
        <f>HYPERLINK("https://media.infra-m.ru/2080/2080559/cover/2080559.jpg", "Обложка")</f>
        <v>Обложка</v>
      </c>
      <c r="V62" s="9" t="str">
        <f>HYPERLINK("https://znanium.ru/catalog/product/2080559", "Ознакомиться")</f>
        <v>Ознакомиться</v>
      </c>
      <c r="W62" s="13" t="s">
        <v>81</v>
      </c>
      <c r="X62" s="11"/>
      <c r="Y62" s="11"/>
    </row>
    <row r="63" spans="1:25" s="8" customFormat="1" ht="51.95" customHeight="1" x14ac:dyDescent="0.2">
      <c r="A63" s="29">
        <v>0</v>
      </c>
      <c r="B63" s="11" t="s">
        <v>301</v>
      </c>
      <c r="C63" s="12">
        <v>920</v>
      </c>
      <c r="D63" s="13" t="s">
        <v>302</v>
      </c>
      <c r="E63" s="13" t="s">
        <v>297</v>
      </c>
      <c r="F63" s="13" t="s">
        <v>298</v>
      </c>
      <c r="G63" s="11" t="s">
        <v>86</v>
      </c>
      <c r="H63" s="11" t="s">
        <v>50</v>
      </c>
      <c r="I63" s="13" t="s">
        <v>60</v>
      </c>
      <c r="J63" s="14">
        <v>1</v>
      </c>
      <c r="K63" s="14">
        <v>192</v>
      </c>
      <c r="L63" s="14">
        <v>2024</v>
      </c>
      <c r="M63" s="13" t="s">
        <v>303</v>
      </c>
      <c r="N63" s="13" t="s">
        <v>38</v>
      </c>
      <c r="O63" s="13" t="s">
        <v>39</v>
      </c>
      <c r="P63" s="11" t="s">
        <v>53</v>
      </c>
      <c r="Q63" s="13" t="s">
        <v>62</v>
      </c>
      <c r="R63" s="15" t="s">
        <v>79</v>
      </c>
      <c r="S63" s="16" t="s">
        <v>304</v>
      </c>
      <c r="T63" s="11"/>
      <c r="U63" s="9" t="str">
        <f>HYPERLINK("https://media.infra-m.ru/2117/2117177/cover/2117177.jpg", "Обложка")</f>
        <v>Обложка</v>
      </c>
      <c r="V63" s="9" t="str">
        <f>HYPERLINK("https://znanium.ru/catalog/product/2117177", "Ознакомиться")</f>
        <v>Ознакомиться</v>
      </c>
      <c r="W63" s="13" t="s">
        <v>81</v>
      </c>
      <c r="X63" s="11"/>
      <c r="Y63" s="11"/>
    </row>
    <row r="64" spans="1:25" s="3" customFormat="1" ht="51.95" customHeight="1" x14ac:dyDescent="0.2">
      <c r="A64" s="29">
        <v>0</v>
      </c>
      <c r="B64" s="11" t="s">
        <v>305</v>
      </c>
      <c r="C64" s="12">
        <v>360</v>
      </c>
      <c r="D64" s="13" t="s">
        <v>306</v>
      </c>
      <c r="E64" s="13" t="s">
        <v>307</v>
      </c>
      <c r="F64" s="13" t="s">
        <v>308</v>
      </c>
      <c r="G64" s="11" t="s">
        <v>86</v>
      </c>
      <c r="H64" s="11" t="s">
        <v>35</v>
      </c>
      <c r="I64" s="13" t="s">
        <v>60</v>
      </c>
      <c r="J64" s="14">
        <v>1</v>
      </c>
      <c r="K64" s="14">
        <v>71</v>
      </c>
      <c r="L64" s="14">
        <v>2024</v>
      </c>
      <c r="M64" s="13" t="s">
        <v>309</v>
      </c>
      <c r="N64" s="13" t="s">
        <v>38</v>
      </c>
      <c r="O64" s="13" t="s">
        <v>39</v>
      </c>
      <c r="P64" s="11" t="s">
        <v>272</v>
      </c>
      <c r="Q64" s="13" t="s">
        <v>78</v>
      </c>
      <c r="R64" s="15" t="s">
        <v>164</v>
      </c>
      <c r="S64" s="16"/>
      <c r="T64" s="11"/>
      <c r="U64" s="9" t="str">
        <f>HYPERLINK("https://media.infra-m.ru/2106/2106741/cover/2106741.jpg", "Обложка")</f>
        <v>Обложка</v>
      </c>
      <c r="V64" s="9" t="str">
        <f>HYPERLINK("https://znanium.ru/catalog/product/2106741", "Ознакомиться")</f>
        <v>Ознакомиться</v>
      </c>
      <c r="W64" s="13" t="s">
        <v>43</v>
      </c>
      <c r="X64" s="11"/>
      <c r="Y64" s="11"/>
    </row>
    <row r="65" spans="1:25" s="8" customFormat="1" ht="51.95" customHeight="1" x14ac:dyDescent="0.2">
      <c r="A65" s="29">
        <v>0</v>
      </c>
      <c r="B65" s="11" t="s">
        <v>310</v>
      </c>
      <c r="C65" s="17">
        <v>1800</v>
      </c>
      <c r="D65" s="13" t="s">
        <v>311</v>
      </c>
      <c r="E65" s="13" t="s">
        <v>312</v>
      </c>
      <c r="F65" s="13" t="s">
        <v>313</v>
      </c>
      <c r="G65" s="11" t="s">
        <v>49</v>
      </c>
      <c r="H65" s="11" t="s">
        <v>35</v>
      </c>
      <c r="I65" s="13" t="s">
        <v>68</v>
      </c>
      <c r="J65" s="14">
        <v>1</v>
      </c>
      <c r="K65" s="14">
        <v>396</v>
      </c>
      <c r="L65" s="14">
        <v>2023</v>
      </c>
      <c r="M65" s="13" t="s">
        <v>314</v>
      </c>
      <c r="N65" s="13" t="s">
        <v>38</v>
      </c>
      <c r="O65" s="13" t="s">
        <v>39</v>
      </c>
      <c r="P65" s="11" t="s">
        <v>126</v>
      </c>
      <c r="Q65" s="13" t="s">
        <v>62</v>
      </c>
      <c r="R65" s="15" t="s">
        <v>315</v>
      </c>
      <c r="S65" s="16" t="s">
        <v>316</v>
      </c>
      <c r="T65" s="11"/>
      <c r="U65" s="9" t="str">
        <f>HYPERLINK("https://media.infra-m.ru/1891/1891843/cover/1891843.jpg", "Обложка")</f>
        <v>Обложка</v>
      </c>
      <c r="V65" s="9" t="str">
        <f>HYPERLINK("https://znanium.ru/catalog/product/1891843", "Ознакомиться")</f>
        <v>Ознакомиться</v>
      </c>
      <c r="W65" s="13" t="s">
        <v>317</v>
      </c>
      <c r="X65" s="11"/>
      <c r="Y65" s="11"/>
    </row>
    <row r="66" spans="1:25" s="3" customFormat="1" ht="51.95" customHeight="1" x14ac:dyDescent="0.2">
      <c r="A66" s="29">
        <v>0</v>
      </c>
      <c r="B66" s="11" t="s">
        <v>318</v>
      </c>
      <c r="C66" s="17">
        <v>1824</v>
      </c>
      <c r="D66" s="13" t="s">
        <v>319</v>
      </c>
      <c r="E66" s="13" t="s">
        <v>312</v>
      </c>
      <c r="F66" s="13" t="s">
        <v>313</v>
      </c>
      <c r="G66" s="11" t="s">
        <v>49</v>
      </c>
      <c r="H66" s="11" t="s">
        <v>35</v>
      </c>
      <c r="I66" s="13" t="s">
        <v>51</v>
      </c>
      <c r="J66" s="14">
        <v>1</v>
      </c>
      <c r="K66" s="14">
        <v>396</v>
      </c>
      <c r="L66" s="14">
        <v>2023</v>
      </c>
      <c r="M66" s="13" t="s">
        <v>320</v>
      </c>
      <c r="N66" s="13" t="s">
        <v>38</v>
      </c>
      <c r="O66" s="13" t="s">
        <v>39</v>
      </c>
      <c r="P66" s="11" t="s">
        <v>126</v>
      </c>
      <c r="Q66" s="13" t="s">
        <v>54</v>
      </c>
      <c r="R66" s="15" t="s">
        <v>321</v>
      </c>
      <c r="S66" s="16" t="s">
        <v>322</v>
      </c>
      <c r="T66" s="11"/>
      <c r="U66" s="9" t="str">
        <f>HYPERLINK("https://media.infra-m.ru/2062/2062471/cover/2062471.jpg", "Обложка")</f>
        <v>Обложка</v>
      </c>
      <c r="V66" s="9" t="str">
        <f>HYPERLINK("https://znanium.ru/catalog/product/2051446", "Ознакомиться")</f>
        <v>Ознакомиться</v>
      </c>
      <c r="W66" s="13" t="s">
        <v>317</v>
      </c>
      <c r="X66" s="11"/>
      <c r="Y66" s="11"/>
    </row>
    <row r="67" spans="1:25" s="3" customFormat="1" ht="51.95" customHeight="1" x14ac:dyDescent="0.2">
      <c r="A67" s="29">
        <v>0</v>
      </c>
      <c r="B67" s="11" t="s">
        <v>328</v>
      </c>
      <c r="C67" s="12">
        <v>840</v>
      </c>
      <c r="D67" s="13" t="s">
        <v>329</v>
      </c>
      <c r="E67" s="13" t="s">
        <v>330</v>
      </c>
      <c r="F67" s="13" t="s">
        <v>331</v>
      </c>
      <c r="G67" s="11" t="s">
        <v>86</v>
      </c>
      <c r="H67" s="11" t="s">
        <v>35</v>
      </c>
      <c r="I67" s="13" t="s">
        <v>36</v>
      </c>
      <c r="J67" s="14">
        <v>1</v>
      </c>
      <c r="K67" s="14">
        <v>215</v>
      </c>
      <c r="L67" s="14">
        <v>2022</v>
      </c>
      <c r="M67" s="13" t="s">
        <v>332</v>
      </c>
      <c r="N67" s="13" t="s">
        <v>38</v>
      </c>
      <c r="O67" s="13" t="s">
        <v>39</v>
      </c>
      <c r="P67" s="11" t="s">
        <v>40</v>
      </c>
      <c r="Q67" s="13" t="s">
        <v>41</v>
      </c>
      <c r="R67" s="15" t="s">
        <v>333</v>
      </c>
      <c r="S67" s="16"/>
      <c r="T67" s="11"/>
      <c r="U67" s="9" t="str">
        <f>HYPERLINK("https://media.infra-m.ru/1853/1853445/cover/1853445.jpg", "Обложка")</f>
        <v>Обложка</v>
      </c>
      <c r="V67" s="9" t="str">
        <f>HYPERLINK("https://znanium.ru/catalog/product/1853445", "Ознакомиться")</f>
        <v>Ознакомиться</v>
      </c>
      <c r="W67" s="13" t="s">
        <v>115</v>
      </c>
      <c r="X67" s="11"/>
      <c r="Y67" s="11"/>
    </row>
    <row r="68" spans="1:25" s="3" customFormat="1" ht="51.95" customHeight="1" x14ac:dyDescent="0.2">
      <c r="A68" s="29">
        <v>0</v>
      </c>
      <c r="B68" s="11" t="s">
        <v>339</v>
      </c>
      <c r="C68" s="17">
        <v>1730</v>
      </c>
      <c r="D68" s="13" t="s">
        <v>340</v>
      </c>
      <c r="E68" s="13" t="s">
        <v>341</v>
      </c>
      <c r="F68" s="13" t="s">
        <v>342</v>
      </c>
      <c r="G68" s="11" t="s">
        <v>49</v>
      </c>
      <c r="H68" s="11" t="s">
        <v>35</v>
      </c>
      <c r="I68" s="13" t="s">
        <v>60</v>
      </c>
      <c r="J68" s="14">
        <v>1</v>
      </c>
      <c r="K68" s="14">
        <v>382</v>
      </c>
      <c r="L68" s="14">
        <v>2023</v>
      </c>
      <c r="M68" s="13" t="s">
        <v>343</v>
      </c>
      <c r="N68" s="13" t="s">
        <v>38</v>
      </c>
      <c r="O68" s="13" t="s">
        <v>39</v>
      </c>
      <c r="P68" s="11" t="s">
        <v>126</v>
      </c>
      <c r="Q68" s="13" t="s">
        <v>78</v>
      </c>
      <c r="R68" s="15" t="s">
        <v>70</v>
      </c>
      <c r="S68" s="16" t="s">
        <v>344</v>
      </c>
      <c r="T68" s="11"/>
      <c r="U68" s="9" t="str">
        <f>HYPERLINK("https://media.infra-m.ru/2034/2034622/cover/2034622.jpg", "Обложка")</f>
        <v>Обложка</v>
      </c>
      <c r="V68" s="9" t="str">
        <f>HYPERLINK("https://znanium.ru/catalog/product/1733143", "Ознакомиться")</f>
        <v>Ознакомиться</v>
      </c>
      <c r="W68" s="13" t="s">
        <v>72</v>
      </c>
      <c r="X68" s="11"/>
      <c r="Y68" s="11"/>
    </row>
    <row r="69" spans="1:25" s="8" customFormat="1" ht="42" customHeight="1" x14ac:dyDescent="0.2">
      <c r="A69" s="29">
        <v>0</v>
      </c>
      <c r="B69" s="11" t="s">
        <v>345</v>
      </c>
      <c r="C69" s="17">
        <v>2024</v>
      </c>
      <c r="D69" s="13" t="s">
        <v>346</v>
      </c>
      <c r="E69" s="13" t="s">
        <v>347</v>
      </c>
      <c r="F69" s="13" t="s">
        <v>348</v>
      </c>
      <c r="G69" s="11" t="s">
        <v>49</v>
      </c>
      <c r="H69" s="11" t="s">
        <v>35</v>
      </c>
      <c r="I69" s="13" t="s">
        <v>68</v>
      </c>
      <c r="J69" s="14">
        <v>1</v>
      </c>
      <c r="K69" s="14">
        <v>439</v>
      </c>
      <c r="L69" s="14">
        <v>2024</v>
      </c>
      <c r="M69" s="13" t="s">
        <v>349</v>
      </c>
      <c r="N69" s="13" t="s">
        <v>38</v>
      </c>
      <c r="O69" s="13" t="s">
        <v>39</v>
      </c>
      <c r="P69" s="11" t="s">
        <v>126</v>
      </c>
      <c r="Q69" s="13" t="s">
        <v>62</v>
      </c>
      <c r="R69" s="15" t="s">
        <v>350</v>
      </c>
      <c r="S69" s="16" t="s">
        <v>351</v>
      </c>
      <c r="T69" s="11"/>
      <c r="U69" s="9" t="str">
        <f>HYPERLINK("https://media.infra-m.ru/2125/2125450/cover/2125450.jpg", "Обложка")</f>
        <v>Обложка</v>
      </c>
      <c r="V69" s="9" t="str">
        <f>HYPERLINK("https://znanium.ru/catalog/product/2116861", "Ознакомиться")</f>
        <v>Ознакомиться</v>
      </c>
      <c r="W69" s="13" t="s">
        <v>352</v>
      </c>
      <c r="X69" s="11"/>
      <c r="Y69" s="11"/>
    </row>
    <row r="70" spans="1:25" s="8" customFormat="1" ht="42" customHeight="1" x14ac:dyDescent="0.2">
      <c r="A70" s="29">
        <v>0</v>
      </c>
      <c r="B70" s="11" t="s">
        <v>353</v>
      </c>
      <c r="C70" s="17">
        <v>1544</v>
      </c>
      <c r="D70" s="13" t="s">
        <v>354</v>
      </c>
      <c r="E70" s="13" t="s">
        <v>347</v>
      </c>
      <c r="F70" s="13" t="s">
        <v>355</v>
      </c>
      <c r="G70" s="11" t="s">
        <v>49</v>
      </c>
      <c r="H70" s="11" t="s">
        <v>35</v>
      </c>
      <c r="I70" s="13" t="s">
        <v>51</v>
      </c>
      <c r="J70" s="14">
        <v>1</v>
      </c>
      <c r="K70" s="14">
        <v>335</v>
      </c>
      <c r="L70" s="14">
        <v>2024</v>
      </c>
      <c r="M70" s="13" t="s">
        <v>356</v>
      </c>
      <c r="N70" s="13" t="s">
        <v>38</v>
      </c>
      <c r="O70" s="13" t="s">
        <v>39</v>
      </c>
      <c r="P70" s="11" t="s">
        <v>126</v>
      </c>
      <c r="Q70" s="13" t="s">
        <v>54</v>
      </c>
      <c r="R70" s="15" t="s">
        <v>357</v>
      </c>
      <c r="S70" s="16" t="s">
        <v>358</v>
      </c>
      <c r="T70" s="11"/>
      <c r="U70" s="9" t="str">
        <f>HYPERLINK("https://media.infra-m.ru/2100/2100009/cover/2100009.jpg", "Обложка")</f>
        <v>Обложка</v>
      </c>
      <c r="V70" s="9" t="str">
        <f>HYPERLINK("https://znanium.ru/catalog/product/2100008", "Ознакомиться")</f>
        <v>Ознакомиться</v>
      </c>
      <c r="W70" s="13" t="s">
        <v>72</v>
      </c>
      <c r="X70" s="11"/>
      <c r="Y70" s="11"/>
    </row>
    <row r="71" spans="1:25" s="8" customFormat="1" ht="51.95" customHeight="1" x14ac:dyDescent="0.2">
      <c r="A71" s="29">
        <v>0</v>
      </c>
      <c r="B71" s="11" t="s">
        <v>359</v>
      </c>
      <c r="C71" s="17">
        <v>1550</v>
      </c>
      <c r="D71" s="13" t="s">
        <v>360</v>
      </c>
      <c r="E71" s="13" t="s">
        <v>347</v>
      </c>
      <c r="F71" s="13" t="s">
        <v>355</v>
      </c>
      <c r="G71" s="11" t="s">
        <v>49</v>
      </c>
      <c r="H71" s="11" t="s">
        <v>35</v>
      </c>
      <c r="I71" s="13" t="s">
        <v>60</v>
      </c>
      <c r="J71" s="14">
        <v>1</v>
      </c>
      <c r="K71" s="14">
        <v>335</v>
      </c>
      <c r="L71" s="14">
        <v>2024</v>
      </c>
      <c r="M71" s="13" t="s">
        <v>361</v>
      </c>
      <c r="N71" s="13" t="s">
        <v>38</v>
      </c>
      <c r="O71" s="13" t="s">
        <v>39</v>
      </c>
      <c r="P71" s="11" t="s">
        <v>126</v>
      </c>
      <c r="Q71" s="13" t="s">
        <v>62</v>
      </c>
      <c r="R71" s="15" t="s">
        <v>362</v>
      </c>
      <c r="S71" s="16" t="s">
        <v>363</v>
      </c>
      <c r="T71" s="11"/>
      <c r="U71" s="9" t="str">
        <f>HYPERLINK("https://media.infra-m.ru/2094/2094371/cover/2094371.jpg", "Обложка")</f>
        <v>Обложка</v>
      </c>
      <c r="V71" s="9" t="str">
        <f>HYPERLINK("https://znanium.ru/catalog/product/2094371", "Ознакомиться")</f>
        <v>Ознакомиться</v>
      </c>
      <c r="W71" s="13" t="s">
        <v>72</v>
      </c>
      <c r="X71" s="11"/>
      <c r="Y71" s="11" t="s">
        <v>29</v>
      </c>
    </row>
    <row r="72" spans="1:25" s="3" customFormat="1" ht="51.95" customHeight="1" x14ac:dyDescent="0.2">
      <c r="A72" s="29">
        <v>0</v>
      </c>
      <c r="B72" s="11" t="s">
        <v>364</v>
      </c>
      <c r="C72" s="12">
        <v>550</v>
      </c>
      <c r="D72" s="13" t="s">
        <v>365</v>
      </c>
      <c r="E72" s="13" t="s">
        <v>366</v>
      </c>
      <c r="F72" s="13" t="s">
        <v>367</v>
      </c>
      <c r="G72" s="11" t="s">
        <v>86</v>
      </c>
      <c r="H72" s="11" t="s">
        <v>50</v>
      </c>
      <c r="I72" s="13" t="s">
        <v>68</v>
      </c>
      <c r="J72" s="14">
        <v>1</v>
      </c>
      <c r="K72" s="14">
        <v>159</v>
      </c>
      <c r="L72" s="14">
        <v>2020</v>
      </c>
      <c r="M72" s="13" t="s">
        <v>368</v>
      </c>
      <c r="N72" s="13" t="s">
        <v>38</v>
      </c>
      <c r="O72" s="13" t="s">
        <v>39</v>
      </c>
      <c r="P72" s="11" t="s">
        <v>88</v>
      </c>
      <c r="Q72" s="13" t="s">
        <v>62</v>
      </c>
      <c r="R72" s="15" t="s">
        <v>369</v>
      </c>
      <c r="S72" s="16" t="s">
        <v>370</v>
      </c>
      <c r="T72" s="11"/>
      <c r="U72" s="9" t="str">
        <f>HYPERLINK("https://media.infra-m.ru/1132/1132717/cover/1132717.jpg", "Обложка")</f>
        <v>Обложка</v>
      </c>
      <c r="V72" s="9" t="str">
        <f>HYPERLINK("https://znanium.ru/catalog/product/1845986", "Ознакомиться")</f>
        <v>Ознакомиться</v>
      </c>
      <c r="W72" s="13" t="s">
        <v>81</v>
      </c>
      <c r="X72" s="11"/>
      <c r="Y72" s="11"/>
    </row>
    <row r="73" spans="1:25" s="8" customFormat="1" ht="51.95" customHeight="1" x14ac:dyDescent="0.2">
      <c r="A73" s="29">
        <v>0</v>
      </c>
      <c r="B73" s="11" t="s">
        <v>378</v>
      </c>
      <c r="C73" s="12">
        <v>740</v>
      </c>
      <c r="D73" s="13" t="s">
        <v>379</v>
      </c>
      <c r="E73" s="13" t="s">
        <v>373</v>
      </c>
      <c r="F73" s="13" t="s">
        <v>374</v>
      </c>
      <c r="G73" s="11" t="s">
        <v>49</v>
      </c>
      <c r="H73" s="11" t="s">
        <v>50</v>
      </c>
      <c r="I73" s="13" t="s">
        <v>51</v>
      </c>
      <c r="J73" s="14">
        <v>1</v>
      </c>
      <c r="K73" s="14">
        <v>160</v>
      </c>
      <c r="L73" s="14">
        <v>2024</v>
      </c>
      <c r="M73" s="13" t="s">
        <v>380</v>
      </c>
      <c r="N73" s="13" t="s">
        <v>38</v>
      </c>
      <c r="O73" s="13" t="s">
        <v>39</v>
      </c>
      <c r="P73" s="11" t="s">
        <v>53</v>
      </c>
      <c r="Q73" s="13" t="s">
        <v>54</v>
      </c>
      <c r="R73" s="15" t="s">
        <v>218</v>
      </c>
      <c r="S73" s="16" t="s">
        <v>381</v>
      </c>
      <c r="T73" s="11"/>
      <c r="U73" s="9" t="str">
        <f>HYPERLINK("https://media.infra-m.ru/2078/2078396/cover/2078396.jpg", "Обложка")</f>
        <v>Обложка</v>
      </c>
      <c r="V73" s="9" t="str">
        <f>HYPERLINK("https://znanium.ru/catalog/product/2078396", "Ознакомиться")</f>
        <v>Ознакомиться</v>
      </c>
      <c r="W73" s="13" t="s">
        <v>81</v>
      </c>
      <c r="X73" s="11"/>
      <c r="Y73" s="11"/>
    </row>
    <row r="74" spans="1:25" s="3" customFormat="1" ht="51.95" customHeight="1" x14ac:dyDescent="0.2">
      <c r="A74" s="29">
        <v>0</v>
      </c>
      <c r="B74" s="11" t="s">
        <v>382</v>
      </c>
      <c r="C74" s="17">
        <v>1584.9</v>
      </c>
      <c r="D74" s="13" t="s">
        <v>383</v>
      </c>
      <c r="E74" s="13" t="s">
        <v>384</v>
      </c>
      <c r="F74" s="13" t="s">
        <v>385</v>
      </c>
      <c r="G74" s="11" t="s">
        <v>49</v>
      </c>
      <c r="H74" s="11" t="s">
        <v>50</v>
      </c>
      <c r="I74" s="13"/>
      <c r="J74" s="14">
        <v>1</v>
      </c>
      <c r="K74" s="14">
        <v>352</v>
      </c>
      <c r="L74" s="14">
        <v>2023</v>
      </c>
      <c r="M74" s="13" t="s">
        <v>386</v>
      </c>
      <c r="N74" s="13" t="s">
        <v>38</v>
      </c>
      <c r="O74" s="13" t="s">
        <v>39</v>
      </c>
      <c r="P74" s="11" t="s">
        <v>88</v>
      </c>
      <c r="Q74" s="13" t="s">
        <v>106</v>
      </c>
      <c r="R74" s="15" t="s">
        <v>387</v>
      </c>
      <c r="S74" s="16"/>
      <c r="T74" s="11"/>
      <c r="U74" s="9" t="str">
        <f>HYPERLINK("https://media.infra-m.ru/1909/1909036/cover/1909036.jpg", "Обложка")</f>
        <v>Обложка</v>
      </c>
      <c r="V74" s="9" t="str">
        <f>HYPERLINK("https://znanium.ru/catalog/product/1045332", "Ознакомиться")</f>
        <v>Ознакомиться</v>
      </c>
      <c r="W74" s="13" t="s">
        <v>388</v>
      </c>
      <c r="X74" s="11"/>
      <c r="Y74" s="11"/>
    </row>
    <row r="75" spans="1:25" s="8" customFormat="1" ht="51.95" customHeight="1" x14ac:dyDescent="0.2">
      <c r="A75" s="29">
        <v>0</v>
      </c>
      <c r="B75" s="11" t="s">
        <v>401</v>
      </c>
      <c r="C75" s="12">
        <v>920</v>
      </c>
      <c r="D75" s="13" t="s">
        <v>402</v>
      </c>
      <c r="E75" s="13" t="s">
        <v>397</v>
      </c>
      <c r="F75" s="13" t="s">
        <v>398</v>
      </c>
      <c r="G75" s="11" t="s">
        <v>49</v>
      </c>
      <c r="H75" s="11" t="s">
        <v>35</v>
      </c>
      <c r="I75" s="13" t="s">
        <v>51</v>
      </c>
      <c r="J75" s="14">
        <v>1</v>
      </c>
      <c r="K75" s="14">
        <v>198</v>
      </c>
      <c r="L75" s="14">
        <v>2024</v>
      </c>
      <c r="M75" s="13" t="s">
        <v>403</v>
      </c>
      <c r="N75" s="13" t="s">
        <v>38</v>
      </c>
      <c r="O75" s="13" t="s">
        <v>39</v>
      </c>
      <c r="P75" s="11" t="s">
        <v>88</v>
      </c>
      <c r="Q75" s="13" t="s">
        <v>54</v>
      </c>
      <c r="R75" s="15" t="s">
        <v>223</v>
      </c>
      <c r="S75" s="16" t="s">
        <v>404</v>
      </c>
      <c r="T75" s="11"/>
      <c r="U75" s="9" t="str">
        <f>HYPERLINK("https://media.infra-m.ru/2120/2120762/cover/2120762.jpg", "Обложка")</f>
        <v>Обложка</v>
      </c>
      <c r="V75" s="9" t="str">
        <f>HYPERLINK("https://znanium.ru/catalog/product/2120762", "Ознакомиться")</f>
        <v>Ознакомиться</v>
      </c>
      <c r="W75" s="13" t="s">
        <v>115</v>
      </c>
      <c r="X75" s="11"/>
      <c r="Y75" s="11"/>
    </row>
    <row r="76" spans="1:25" s="8" customFormat="1" ht="51.95" customHeight="1" x14ac:dyDescent="0.2">
      <c r="A76" s="29">
        <v>0</v>
      </c>
      <c r="B76" s="11" t="s">
        <v>411</v>
      </c>
      <c r="C76" s="17">
        <v>1440</v>
      </c>
      <c r="D76" s="13" t="s">
        <v>412</v>
      </c>
      <c r="E76" s="13" t="s">
        <v>413</v>
      </c>
      <c r="F76" s="13" t="s">
        <v>414</v>
      </c>
      <c r="G76" s="11" t="s">
        <v>49</v>
      </c>
      <c r="H76" s="11" t="s">
        <v>35</v>
      </c>
      <c r="I76" s="13" t="s">
        <v>68</v>
      </c>
      <c r="J76" s="14">
        <v>1</v>
      </c>
      <c r="K76" s="14">
        <v>314</v>
      </c>
      <c r="L76" s="14">
        <v>2024</v>
      </c>
      <c r="M76" s="13" t="s">
        <v>415</v>
      </c>
      <c r="N76" s="13" t="s">
        <v>38</v>
      </c>
      <c r="O76" s="13" t="s">
        <v>39</v>
      </c>
      <c r="P76" s="11" t="s">
        <v>126</v>
      </c>
      <c r="Q76" s="13" t="s">
        <v>62</v>
      </c>
      <c r="R76" s="15" t="s">
        <v>236</v>
      </c>
      <c r="S76" s="16" t="s">
        <v>416</v>
      </c>
      <c r="T76" s="11"/>
      <c r="U76" s="9" t="str">
        <f>HYPERLINK("https://media.infra-m.ru/2116/2116852/cover/2116852.jpg", "Обложка")</f>
        <v>Обложка</v>
      </c>
      <c r="V76" s="9" t="str">
        <f>HYPERLINK("https://znanium.ru/catalog/product/2116852", "Ознакомиться")</f>
        <v>Ознакомиться</v>
      </c>
      <c r="W76" s="13"/>
      <c r="X76" s="11"/>
      <c r="Y76" s="11"/>
    </row>
    <row r="77" spans="1:25" s="8" customFormat="1" ht="51.95" customHeight="1" x14ac:dyDescent="0.2">
      <c r="A77" s="29">
        <v>0</v>
      </c>
      <c r="B77" s="11" t="s">
        <v>417</v>
      </c>
      <c r="C77" s="12">
        <v>830</v>
      </c>
      <c r="D77" s="13" t="s">
        <v>418</v>
      </c>
      <c r="E77" s="13" t="s">
        <v>419</v>
      </c>
      <c r="F77" s="13" t="s">
        <v>420</v>
      </c>
      <c r="G77" s="11" t="s">
        <v>49</v>
      </c>
      <c r="H77" s="11" t="s">
        <v>35</v>
      </c>
      <c r="I77" s="13" t="s">
        <v>60</v>
      </c>
      <c r="J77" s="14">
        <v>1</v>
      </c>
      <c r="K77" s="14">
        <v>184</v>
      </c>
      <c r="L77" s="14">
        <v>2023</v>
      </c>
      <c r="M77" s="13" t="s">
        <v>421</v>
      </c>
      <c r="N77" s="13" t="s">
        <v>38</v>
      </c>
      <c r="O77" s="13" t="s">
        <v>39</v>
      </c>
      <c r="P77" s="11" t="s">
        <v>126</v>
      </c>
      <c r="Q77" s="13" t="s">
        <v>78</v>
      </c>
      <c r="R77" s="15" t="s">
        <v>236</v>
      </c>
      <c r="S77" s="16" t="s">
        <v>422</v>
      </c>
      <c r="T77" s="11"/>
      <c r="U77" s="9" t="str">
        <f>HYPERLINK("https://media.infra-m.ru/2061/2061400/cover/2061400.jpg", "Обложка")</f>
        <v>Обложка</v>
      </c>
      <c r="V77" s="9" t="str">
        <f>HYPERLINK("https://znanium.ru/catalog/product/1897698", "Ознакомиться")</f>
        <v>Ознакомиться</v>
      </c>
      <c r="W77" s="13" t="s">
        <v>43</v>
      </c>
      <c r="X77" s="11"/>
      <c r="Y77" s="11"/>
    </row>
    <row r="78" spans="1:25" s="3" customFormat="1" ht="51.95" customHeight="1" x14ac:dyDescent="0.2">
      <c r="A78" s="29">
        <v>0</v>
      </c>
      <c r="B78" s="11" t="s">
        <v>423</v>
      </c>
      <c r="C78" s="12">
        <v>840</v>
      </c>
      <c r="D78" s="13" t="s">
        <v>424</v>
      </c>
      <c r="E78" s="13" t="s">
        <v>425</v>
      </c>
      <c r="F78" s="13" t="s">
        <v>420</v>
      </c>
      <c r="G78" s="11" t="s">
        <v>49</v>
      </c>
      <c r="H78" s="11" t="s">
        <v>35</v>
      </c>
      <c r="I78" s="13" t="s">
        <v>51</v>
      </c>
      <c r="J78" s="14">
        <v>1</v>
      </c>
      <c r="K78" s="14">
        <v>178</v>
      </c>
      <c r="L78" s="14">
        <v>2024</v>
      </c>
      <c r="M78" s="13" t="s">
        <v>426</v>
      </c>
      <c r="N78" s="13" t="s">
        <v>38</v>
      </c>
      <c r="O78" s="13" t="s">
        <v>39</v>
      </c>
      <c r="P78" s="11" t="s">
        <v>126</v>
      </c>
      <c r="Q78" s="13" t="s">
        <v>54</v>
      </c>
      <c r="R78" s="15" t="s">
        <v>55</v>
      </c>
      <c r="S78" s="16" t="s">
        <v>427</v>
      </c>
      <c r="T78" s="11"/>
      <c r="U78" s="9" t="str">
        <f>HYPERLINK("https://media.infra-m.ru/2079/2079296/cover/2079296.jpg", "Обложка")</f>
        <v>Обложка</v>
      </c>
      <c r="V78" s="9" t="str">
        <f>HYPERLINK("https://znanium.ru/catalog/product/2079296", "Ознакомиться")</f>
        <v>Ознакомиться</v>
      </c>
      <c r="W78" s="13" t="s">
        <v>43</v>
      </c>
      <c r="X78" s="11"/>
      <c r="Y78" s="11"/>
    </row>
    <row r="79" spans="1:25" s="8" customFormat="1" ht="42" customHeight="1" x14ac:dyDescent="0.2">
      <c r="A79" s="29">
        <v>0</v>
      </c>
      <c r="B79" s="11" t="s">
        <v>449</v>
      </c>
      <c r="C79" s="17">
        <v>1150</v>
      </c>
      <c r="D79" s="13" t="s">
        <v>450</v>
      </c>
      <c r="E79" s="13" t="s">
        <v>443</v>
      </c>
      <c r="F79" s="13" t="s">
        <v>444</v>
      </c>
      <c r="G79" s="11" t="s">
        <v>49</v>
      </c>
      <c r="H79" s="11" t="s">
        <v>35</v>
      </c>
      <c r="I79" s="13" t="s">
        <v>60</v>
      </c>
      <c r="J79" s="14">
        <v>1</v>
      </c>
      <c r="K79" s="14">
        <v>248</v>
      </c>
      <c r="L79" s="14">
        <v>2024</v>
      </c>
      <c r="M79" s="13" t="s">
        <v>451</v>
      </c>
      <c r="N79" s="13" t="s">
        <v>38</v>
      </c>
      <c r="O79" s="13" t="s">
        <v>39</v>
      </c>
      <c r="P79" s="11" t="s">
        <v>53</v>
      </c>
      <c r="Q79" s="13" t="s">
        <v>62</v>
      </c>
      <c r="R79" s="15" t="s">
        <v>446</v>
      </c>
      <c r="S79" s="16" t="s">
        <v>452</v>
      </c>
      <c r="T79" s="11"/>
      <c r="U79" s="9" t="str">
        <f>HYPERLINK("https://media.infra-m.ru/2059/2059571/cover/2059571.jpg", "Обложка")</f>
        <v>Обложка</v>
      </c>
      <c r="V79" s="9" t="str">
        <f>HYPERLINK("https://znanium.ru/catalog/product/2059571", "Ознакомиться")</f>
        <v>Ознакомиться</v>
      </c>
      <c r="W79" s="13" t="s">
        <v>448</v>
      </c>
      <c r="X79" s="11"/>
      <c r="Y79" s="11"/>
    </row>
    <row r="80" spans="1:25" s="3" customFormat="1" ht="51.95" customHeight="1" x14ac:dyDescent="0.2">
      <c r="A80" s="29">
        <v>0</v>
      </c>
      <c r="B80" s="11" t="s">
        <v>459</v>
      </c>
      <c r="C80" s="12">
        <v>770</v>
      </c>
      <c r="D80" s="13" t="s">
        <v>460</v>
      </c>
      <c r="E80" s="13" t="s">
        <v>455</v>
      </c>
      <c r="F80" s="13" t="s">
        <v>456</v>
      </c>
      <c r="G80" s="11" t="s">
        <v>49</v>
      </c>
      <c r="H80" s="11" t="s">
        <v>35</v>
      </c>
      <c r="I80" s="13" t="s">
        <v>68</v>
      </c>
      <c r="J80" s="14">
        <v>1</v>
      </c>
      <c r="K80" s="14">
        <v>158</v>
      </c>
      <c r="L80" s="14">
        <v>2024</v>
      </c>
      <c r="M80" s="13" t="s">
        <v>461</v>
      </c>
      <c r="N80" s="13" t="s">
        <v>38</v>
      </c>
      <c r="O80" s="13" t="s">
        <v>39</v>
      </c>
      <c r="P80" s="11" t="s">
        <v>53</v>
      </c>
      <c r="Q80" s="13" t="s">
        <v>62</v>
      </c>
      <c r="R80" s="15" t="s">
        <v>79</v>
      </c>
      <c r="S80" s="16" t="s">
        <v>462</v>
      </c>
      <c r="T80" s="11"/>
      <c r="U80" s="9" t="str">
        <f>HYPERLINK("https://media.infra-m.ru/2116/2116855/cover/2116855.jpg", "Обложка")</f>
        <v>Обложка</v>
      </c>
      <c r="V80" s="9" t="str">
        <f>HYPERLINK("https://znanium.ru/catalog/product/2116855", "Ознакомиться")</f>
        <v>Ознакомиться</v>
      </c>
      <c r="W80" s="13" t="s">
        <v>448</v>
      </c>
      <c r="X80" s="11"/>
      <c r="Y80" s="11"/>
    </row>
    <row r="81" spans="1:25" s="3" customFormat="1" ht="51.95" customHeight="1" x14ac:dyDescent="0.2">
      <c r="A81" s="29">
        <v>0</v>
      </c>
      <c r="B81" s="11" t="s">
        <v>482</v>
      </c>
      <c r="C81" s="17">
        <v>1610</v>
      </c>
      <c r="D81" s="13" t="s">
        <v>483</v>
      </c>
      <c r="E81" s="13" t="s">
        <v>484</v>
      </c>
      <c r="F81" s="13" t="s">
        <v>485</v>
      </c>
      <c r="G81" s="11" t="s">
        <v>49</v>
      </c>
      <c r="H81" s="11" t="s">
        <v>35</v>
      </c>
      <c r="I81" s="13" t="s">
        <v>60</v>
      </c>
      <c r="J81" s="14">
        <v>1</v>
      </c>
      <c r="K81" s="14">
        <v>357</v>
      </c>
      <c r="L81" s="14">
        <v>2023</v>
      </c>
      <c r="M81" s="13" t="s">
        <v>486</v>
      </c>
      <c r="N81" s="13" t="s">
        <v>38</v>
      </c>
      <c r="O81" s="13" t="s">
        <v>39</v>
      </c>
      <c r="P81" s="11" t="s">
        <v>126</v>
      </c>
      <c r="Q81" s="13" t="s">
        <v>62</v>
      </c>
      <c r="R81" s="15" t="s">
        <v>79</v>
      </c>
      <c r="S81" s="16" t="s">
        <v>487</v>
      </c>
      <c r="T81" s="11"/>
      <c r="U81" s="9" t="str">
        <f>HYPERLINK("https://media.infra-m.ru/2061/2061312/cover/2061312.jpg", "Обложка")</f>
        <v>Обложка</v>
      </c>
      <c r="V81" s="9" t="str">
        <f>HYPERLINK("https://znanium.ru/catalog/product/1914004", "Ознакомиться")</f>
        <v>Ознакомиться</v>
      </c>
      <c r="W81" s="13" t="s">
        <v>488</v>
      </c>
      <c r="X81" s="11"/>
      <c r="Y81" s="11"/>
    </row>
    <row r="82" spans="1:25" s="3" customFormat="1" ht="42" customHeight="1" x14ac:dyDescent="0.2">
      <c r="A82" s="29">
        <v>0</v>
      </c>
      <c r="B82" s="11" t="s">
        <v>497</v>
      </c>
      <c r="C82" s="17">
        <v>1360</v>
      </c>
      <c r="D82" s="13" t="s">
        <v>498</v>
      </c>
      <c r="E82" s="13" t="s">
        <v>499</v>
      </c>
      <c r="F82" s="13" t="s">
        <v>500</v>
      </c>
      <c r="G82" s="11" t="s">
        <v>49</v>
      </c>
      <c r="H82" s="11" t="s">
        <v>35</v>
      </c>
      <c r="I82" s="13" t="s">
        <v>51</v>
      </c>
      <c r="J82" s="14">
        <v>1</v>
      </c>
      <c r="K82" s="14">
        <v>281</v>
      </c>
      <c r="L82" s="14">
        <v>2024</v>
      </c>
      <c r="M82" s="13" t="s">
        <v>501</v>
      </c>
      <c r="N82" s="13" t="s">
        <v>38</v>
      </c>
      <c r="O82" s="13" t="s">
        <v>39</v>
      </c>
      <c r="P82" s="11" t="s">
        <v>126</v>
      </c>
      <c r="Q82" s="13" t="s">
        <v>54</v>
      </c>
      <c r="R82" s="15" t="s">
        <v>55</v>
      </c>
      <c r="S82" s="16" t="s">
        <v>502</v>
      </c>
      <c r="T82" s="11"/>
      <c r="U82" s="9" t="str">
        <f>HYPERLINK("https://media.infra-m.ru/2134/2134060/cover/2134060.jpg", "Обложка")</f>
        <v>Обложка</v>
      </c>
      <c r="V82" s="9" t="str">
        <f>HYPERLINK("https://znanium.ru/catalog/product/2134060", "Ознакомиться")</f>
        <v>Ознакомиться</v>
      </c>
      <c r="W82" s="13" t="s">
        <v>115</v>
      </c>
      <c r="X82" s="11"/>
      <c r="Y82" s="11"/>
    </row>
    <row r="83" spans="1:25" s="3" customFormat="1" ht="51.95" customHeight="1" x14ac:dyDescent="0.2">
      <c r="A83" s="29">
        <v>0</v>
      </c>
      <c r="B83" s="11" t="s">
        <v>503</v>
      </c>
      <c r="C83" s="17">
        <v>1264</v>
      </c>
      <c r="D83" s="13" t="s">
        <v>504</v>
      </c>
      <c r="E83" s="13" t="s">
        <v>499</v>
      </c>
      <c r="F83" s="13" t="s">
        <v>500</v>
      </c>
      <c r="G83" s="11" t="s">
        <v>49</v>
      </c>
      <c r="H83" s="11" t="s">
        <v>35</v>
      </c>
      <c r="I83" s="13" t="s">
        <v>68</v>
      </c>
      <c r="J83" s="14">
        <v>1</v>
      </c>
      <c r="K83" s="14">
        <v>281</v>
      </c>
      <c r="L83" s="14">
        <v>2023</v>
      </c>
      <c r="M83" s="13" t="s">
        <v>505</v>
      </c>
      <c r="N83" s="13" t="s">
        <v>38</v>
      </c>
      <c r="O83" s="13" t="s">
        <v>39</v>
      </c>
      <c r="P83" s="11" t="s">
        <v>126</v>
      </c>
      <c r="Q83" s="13" t="s">
        <v>62</v>
      </c>
      <c r="R83" s="15" t="s">
        <v>506</v>
      </c>
      <c r="S83" s="16" t="s">
        <v>507</v>
      </c>
      <c r="T83" s="11"/>
      <c r="U83" s="9" t="str">
        <f>HYPERLINK("https://media.infra-m.ru/2001/2001674/cover/2001674.jpg", "Обложка")</f>
        <v>Обложка</v>
      </c>
      <c r="V83" s="9" t="str">
        <f>HYPERLINK("https://znanium.ru/catalog/product/1549473", "Ознакомиться")</f>
        <v>Ознакомиться</v>
      </c>
      <c r="W83" s="13" t="s">
        <v>115</v>
      </c>
      <c r="X83" s="11"/>
      <c r="Y83" s="11"/>
    </row>
    <row r="84" spans="1:25" s="8" customFormat="1" ht="42" customHeight="1" x14ac:dyDescent="0.2">
      <c r="A84" s="29">
        <v>0</v>
      </c>
      <c r="B84" s="11" t="s">
        <v>508</v>
      </c>
      <c r="C84" s="12">
        <v>830</v>
      </c>
      <c r="D84" s="13" t="s">
        <v>509</v>
      </c>
      <c r="E84" s="13" t="s">
        <v>510</v>
      </c>
      <c r="F84" s="13" t="s">
        <v>511</v>
      </c>
      <c r="G84" s="11" t="s">
        <v>49</v>
      </c>
      <c r="H84" s="11" t="s">
        <v>35</v>
      </c>
      <c r="I84" s="13" t="s">
        <v>60</v>
      </c>
      <c r="J84" s="14">
        <v>1</v>
      </c>
      <c r="K84" s="14">
        <v>160</v>
      </c>
      <c r="L84" s="14">
        <v>2024</v>
      </c>
      <c r="M84" s="13" t="s">
        <v>512</v>
      </c>
      <c r="N84" s="13" t="s">
        <v>38</v>
      </c>
      <c r="O84" s="13" t="s">
        <v>39</v>
      </c>
      <c r="P84" s="11" t="s">
        <v>88</v>
      </c>
      <c r="Q84" s="13" t="s">
        <v>62</v>
      </c>
      <c r="R84" s="15" t="s">
        <v>79</v>
      </c>
      <c r="S84" s="16"/>
      <c r="T84" s="11"/>
      <c r="U84" s="9" t="str">
        <f>HYPERLINK("https://media.infra-m.ru/2131/2131884/cover/2131884.jpg", "Обложка")</f>
        <v>Обложка</v>
      </c>
      <c r="V84" s="9" t="str">
        <f>HYPERLINK("https://znanium.ru/catalog/product/2131884", "Ознакомиться")</f>
        <v>Ознакомиться</v>
      </c>
      <c r="W84" s="13" t="s">
        <v>72</v>
      </c>
      <c r="X84" s="11"/>
      <c r="Y84" s="11"/>
    </row>
    <row r="85" spans="1:25" s="8" customFormat="1" ht="44.1" customHeight="1" x14ac:dyDescent="0.2">
      <c r="A85" s="29">
        <v>0</v>
      </c>
      <c r="B85" s="11" t="s">
        <v>513</v>
      </c>
      <c r="C85" s="12">
        <v>854.9</v>
      </c>
      <c r="D85" s="13" t="s">
        <v>514</v>
      </c>
      <c r="E85" s="13" t="s">
        <v>515</v>
      </c>
      <c r="F85" s="13" t="s">
        <v>516</v>
      </c>
      <c r="G85" s="11" t="s">
        <v>34</v>
      </c>
      <c r="H85" s="11" t="s">
        <v>35</v>
      </c>
      <c r="I85" s="13" t="s">
        <v>68</v>
      </c>
      <c r="J85" s="14">
        <v>1</v>
      </c>
      <c r="K85" s="14">
        <v>189</v>
      </c>
      <c r="L85" s="14">
        <v>2023</v>
      </c>
      <c r="M85" s="13" t="s">
        <v>517</v>
      </c>
      <c r="N85" s="13" t="s">
        <v>38</v>
      </c>
      <c r="O85" s="13" t="s">
        <v>39</v>
      </c>
      <c r="P85" s="11" t="s">
        <v>88</v>
      </c>
      <c r="Q85" s="13" t="s">
        <v>62</v>
      </c>
      <c r="R85" s="15" t="s">
        <v>79</v>
      </c>
      <c r="S85" s="16" t="s">
        <v>518</v>
      </c>
      <c r="T85" s="11"/>
      <c r="U85" s="9" t="str">
        <f>HYPERLINK("https://media.infra-m.ru/2006/2006830/cover/2006830.jpg", "Обложка")</f>
        <v>Обложка</v>
      </c>
      <c r="V85" s="9" t="str">
        <f>HYPERLINK("https://znanium.ru/catalog/product/1058944", "Ознакомиться")</f>
        <v>Ознакомиться</v>
      </c>
      <c r="W85" s="13" t="s">
        <v>72</v>
      </c>
      <c r="X85" s="11"/>
      <c r="Y85" s="11"/>
    </row>
    <row r="86" spans="1:25" s="4" customFormat="1" ht="21.95" customHeight="1" x14ac:dyDescent="0.2"/>
    <row r="87" spans="1:25" ht="15.95" customHeight="1" x14ac:dyDescent="0.25">
      <c r="A87" s="6"/>
      <c r="B87" s="6"/>
    </row>
    <row r="88" spans="1:25" s="5" customFormat="1" ht="12.95" customHeight="1" x14ac:dyDescent="0.2"/>
    <row r="89" spans="1:25" s="5" customFormat="1" ht="12.95" customHeight="1" x14ac:dyDescent="0.2">
      <c r="A89" s="7"/>
      <c r="B89" s="7"/>
      <c r="C89" s="7"/>
      <c r="D89" s="7"/>
      <c r="E89" s="7"/>
    </row>
    <row r="90" spans="1:25" s="5" customFormat="1" ht="12.95" customHeight="1" x14ac:dyDescent="0.2">
      <c r="A90" s="7"/>
      <c r="B90" s="7"/>
      <c r="C90" s="7"/>
      <c r="D90" s="7"/>
      <c r="E90" s="7"/>
    </row>
    <row r="91" spans="1:25" s="5" customFormat="1" ht="12.95" customHeight="1" x14ac:dyDescent="0.2">
      <c r="A91" s="7"/>
      <c r="B91" s="7"/>
      <c r="C91" s="7"/>
      <c r="D91" s="7"/>
      <c r="E91" s="7"/>
    </row>
    <row r="92" spans="1:25" s="5" customFormat="1" ht="12.95" customHeight="1" x14ac:dyDescent="0.2">
      <c r="A92" s="7"/>
      <c r="B92" s="7"/>
      <c r="C92" s="7"/>
      <c r="D92" s="7"/>
      <c r="E92" s="7"/>
    </row>
    <row r="93" spans="1:25" s="5" customFormat="1" ht="12.95" customHeight="1" x14ac:dyDescent="0.2">
      <c r="A93" s="7"/>
      <c r="B93" s="7"/>
      <c r="C93" s="7"/>
      <c r="D93" s="7"/>
      <c r="E93" s="7"/>
    </row>
    <row r="94" spans="1:25" s="5" customFormat="1" ht="12.95" customHeight="1" x14ac:dyDescent="0.2">
      <c r="A94" s="7"/>
      <c r="B94" s="7"/>
      <c r="C94" s="7"/>
      <c r="D94" s="7"/>
      <c r="E94" s="7"/>
    </row>
    <row r="95" spans="1:25" s="5" customFormat="1" ht="12.95" customHeight="1" x14ac:dyDescent="0.2">
      <c r="A95" s="7"/>
      <c r="B95" s="7"/>
      <c r="C95" s="7"/>
      <c r="D95" s="7"/>
      <c r="E95" s="7"/>
    </row>
    <row r="96" spans="1:25" s="5" customFormat="1" ht="12.95" customHeight="1" x14ac:dyDescent="0.2">
      <c r="A96" s="7"/>
      <c r="B96" s="7"/>
      <c r="C96" s="7"/>
      <c r="D96" s="7"/>
      <c r="E96" s="7"/>
    </row>
    <row r="97" spans="1:5" s="5" customFormat="1" ht="12.95" customHeight="1" x14ac:dyDescent="0.2">
      <c r="A97" s="7"/>
      <c r="B97" s="7"/>
      <c r="C97" s="7"/>
      <c r="D97" s="7"/>
      <c r="E97" s="7"/>
    </row>
    <row r="98" spans="1:5" s="5" customFormat="1" ht="12.95" customHeight="1" x14ac:dyDescent="0.2">
      <c r="A98" s="7"/>
      <c r="B98" s="7"/>
      <c r="C98" s="7"/>
      <c r="D98" s="7"/>
      <c r="E98" s="7"/>
    </row>
    <row r="99" spans="1:5" s="5" customFormat="1" ht="12.95" customHeight="1" x14ac:dyDescent="0.2">
      <c r="A99" s="7"/>
      <c r="B99" s="7"/>
      <c r="C99" s="7"/>
      <c r="D99" s="7"/>
      <c r="E99" s="7"/>
    </row>
    <row r="100" spans="1:5" s="5" customFormat="1" ht="12.95" customHeight="1" x14ac:dyDescent="0.2">
      <c r="A100" s="7"/>
      <c r="B100" s="7"/>
      <c r="C100" s="7"/>
      <c r="D100" s="7"/>
      <c r="E100" s="7"/>
    </row>
    <row r="101" spans="1:5" s="5" customFormat="1" ht="12.95" customHeight="1" x14ac:dyDescent="0.2">
      <c r="A101" s="7"/>
      <c r="B101" s="7"/>
      <c r="C101" s="7"/>
      <c r="D101" s="7"/>
      <c r="E101" s="7"/>
    </row>
    <row r="102" spans="1:5" s="5" customFormat="1" ht="12.95" customHeight="1" x14ac:dyDescent="0.2">
      <c r="A102" s="7"/>
      <c r="B102" s="7"/>
      <c r="C102" s="7"/>
      <c r="D102" s="7"/>
      <c r="E102" s="7"/>
    </row>
    <row r="103" spans="1:5" s="5" customFormat="1" ht="12.95" customHeight="1" x14ac:dyDescent="0.2">
      <c r="A103" s="7"/>
      <c r="B103" s="7"/>
      <c r="C103" s="7"/>
      <c r="D103" s="7"/>
      <c r="E103" s="7"/>
    </row>
    <row r="104" spans="1:5" s="5" customFormat="1" ht="12.95" customHeight="1" x14ac:dyDescent="0.2">
      <c r="A104" s="7"/>
      <c r="B104" s="7"/>
      <c r="C104" s="7"/>
      <c r="D104" s="7"/>
      <c r="E104" s="7"/>
    </row>
    <row r="105" spans="1:5" s="5" customFormat="1" ht="12.95" customHeight="1" x14ac:dyDescent="0.2">
      <c r="A105" s="7"/>
      <c r="B105" s="7"/>
      <c r="C105" s="7"/>
      <c r="D105" s="7"/>
      <c r="E105" s="7"/>
    </row>
    <row r="106" spans="1:5" s="5" customFormat="1" ht="12.95" customHeight="1" x14ac:dyDescent="0.2">
      <c r="A106" s="7"/>
      <c r="B106" s="7"/>
      <c r="C106" s="7"/>
      <c r="D106" s="7"/>
      <c r="E106" s="7"/>
    </row>
    <row r="107" spans="1:5" s="5" customFormat="1" ht="12.95" customHeight="1" x14ac:dyDescent="0.2">
      <c r="A107" s="7"/>
      <c r="B107" s="7"/>
      <c r="C107" s="7"/>
      <c r="D107" s="7"/>
      <c r="E107" s="7"/>
    </row>
    <row r="108" spans="1:5" s="5" customFormat="1" ht="12.95" customHeight="1" x14ac:dyDescent="0.2">
      <c r="A108" s="7"/>
      <c r="B108" s="7"/>
      <c r="C108" s="7"/>
      <c r="D108" s="7"/>
      <c r="E108" s="7"/>
    </row>
    <row r="109" spans="1:5" s="5" customFormat="1" ht="12.95" customHeight="1" x14ac:dyDescent="0.2">
      <c r="A109" s="7"/>
      <c r="B109" s="7"/>
      <c r="C109" s="7"/>
      <c r="D109" s="7"/>
      <c r="E109" s="7"/>
    </row>
    <row r="110" spans="1:5" s="5" customFormat="1" ht="12.95" customHeight="1" x14ac:dyDescent="0.2">
      <c r="A110" s="7"/>
      <c r="B110" s="7"/>
      <c r="C110" s="7"/>
      <c r="D110" s="7"/>
      <c r="E110" s="7"/>
    </row>
    <row r="111" spans="1:5" s="5" customFormat="1" ht="12.95" customHeight="1" x14ac:dyDescent="0.2">
      <c r="A111" s="7"/>
      <c r="B111" s="7"/>
      <c r="C111" s="7"/>
      <c r="D111" s="7"/>
      <c r="E111" s="7"/>
    </row>
    <row r="112" spans="1:5" s="5" customFormat="1" ht="12.95" customHeight="1" x14ac:dyDescent="0.2">
      <c r="A112" s="7"/>
      <c r="B112" s="7"/>
      <c r="C112" s="7"/>
      <c r="D112" s="7"/>
      <c r="E112" s="7"/>
    </row>
    <row r="113" spans="1:5" s="5" customFormat="1" ht="12.95" customHeight="1" x14ac:dyDescent="0.2">
      <c r="A113" s="7"/>
      <c r="B113" s="7"/>
      <c r="C113" s="7"/>
      <c r="D113" s="7"/>
      <c r="E113" s="7"/>
    </row>
    <row r="114" spans="1:5" s="5" customFormat="1" ht="12.95" customHeight="1" x14ac:dyDescent="0.2">
      <c r="A114" s="7"/>
      <c r="B114" s="7"/>
      <c r="C114" s="7"/>
      <c r="D114" s="7"/>
      <c r="E114" s="7"/>
    </row>
    <row r="115" spans="1:5" s="5" customFormat="1" ht="12.95" customHeight="1" x14ac:dyDescent="0.2">
      <c r="A115" s="7"/>
      <c r="B115" s="7"/>
      <c r="C115" s="7"/>
      <c r="D115" s="7"/>
      <c r="E115" s="7"/>
    </row>
    <row r="116" spans="1:5" s="5" customFormat="1" ht="12.95" customHeight="1" x14ac:dyDescent="0.2">
      <c r="A116" s="7"/>
      <c r="B116" s="7"/>
      <c r="C116" s="7"/>
      <c r="D116" s="7"/>
      <c r="E116" s="7"/>
    </row>
    <row r="117" spans="1:5" s="5" customFormat="1" ht="12.95" customHeight="1" x14ac:dyDescent="0.2">
      <c r="A117" s="7"/>
      <c r="B117" s="7"/>
      <c r="C117" s="7"/>
      <c r="D117" s="7"/>
      <c r="E117" s="7"/>
    </row>
    <row r="118" spans="1:5" s="5" customFormat="1" ht="12.95" customHeight="1" x14ac:dyDescent="0.2">
      <c r="A118" s="7"/>
      <c r="B118" s="7"/>
      <c r="C118" s="7"/>
      <c r="D118" s="7"/>
      <c r="E118" s="7"/>
    </row>
    <row r="119" spans="1:5" s="5" customFormat="1" ht="12.95" customHeight="1" x14ac:dyDescent="0.2">
      <c r="A119" s="7"/>
      <c r="B119" s="7"/>
      <c r="C119" s="7"/>
      <c r="D119" s="7"/>
      <c r="E119" s="7"/>
    </row>
    <row r="120" spans="1:5" s="5" customFormat="1" ht="12.95" customHeight="1" x14ac:dyDescent="0.2">
      <c r="A120" s="7"/>
      <c r="B120" s="7"/>
      <c r="C120" s="7"/>
      <c r="D120" s="7"/>
      <c r="E120" s="7"/>
    </row>
    <row r="121" spans="1:5" s="5" customFormat="1" ht="12.95" customHeight="1" x14ac:dyDescent="0.2">
      <c r="A121" s="7"/>
      <c r="B121" s="7"/>
      <c r="C121" s="7"/>
      <c r="D121" s="7"/>
      <c r="E121" s="7"/>
    </row>
    <row r="122" spans="1:5" s="5" customFormat="1" ht="12.95" customHeight="1" x14ac:dyDescent="0.2">
      <c r="A122" s="7"/>
      <c r="B122" s="7"/>
      <c r="C122" s="7"/>
      <c r="D122" s="7"/>
      <c r="E122" s="7"/>
    </row>
    <row r="123" spans="1:5" s="5" customFormat="1" ht="12.95" customHeight="1" x14ac:dyDescent="0.2">
      <c r="A123" s="7"/>
      <c r="B123" s="7"/>
      <c r="C123" s="7"/>
      <c r="D123" s="7"/>
      <c r="E123" s="7"/>
    </row>
    <row r="124" spans="1:5" s="5" customFormat="1" ht="12.95" customHeight="1" x14ac:dyDescent="0.2">
      <c r="A124" s="7"/>
      <c r="B124" s="7"/>
      <c r="C124" s="7"/>
      <c r="D124" s="7"/>
      <c r="E124" s="7"/>
    </row>
  </sheetData>
  <mergeCells count="8">
    <mergeCell ref="A1:E1"/>
    <mergeCell ref="F1:I5"/>
    <mergeCell ref="J1:O1"/>
    <mergeCell ref="A2:E2"/>
    <mergeCell ref="J2:O5"/>
    <mergeCell ref="A3:E3"/>
    <mergeCell ref="A4:E4"/>
    <mergeCell ref="A5:E5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Шария Анастасия Игоревна</cp:lastModifiedBy>
  <dcterms:modified xsi:type="dcterms:W3CDTF">2024-01-11T07:48:43Z</dcterms:modified>
</cp:coreProperties>
</file>